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330" activeTab="1"/>
  </bookViews>
  <sheets>
    <sheet name="Звіт 1 кв.2021" sheetId="6" r:id="rId1"/>
    <sheet name="Звіт 2 кв.2021 " sheetId="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localSheetId="1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1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1">#REF!</definedName>
    <definedName name="Cost_Category_National_ID">#REF!</definedName>
    <definedName name="Cе511" localSheetId="1">#REF!</definedName>
    <definedName name="Cе511">#REF!</definedName>
    <definedName name="d">'[9]МТР Газ України'!$B$4</definedName>
    <definedName name="dCPIb" localSheetId="1">[10]попер_роз!#REF!</definedName>
    <definedName name="dCPIb">[10]попер_роз!#REF!</definedName>
    <definedName name="dPPIb" localSheetId="1">[10]попер_роз!#REF!</definedName>
    <definedName name="dPPIb">[10]попер_роз!#REF!</definedName>
    <definedName name="ds" localSheetId="1">'[11]7  Інші витрати'!#REF!</definedName>
    <definedName name="ds">'[11]7  Інші витрати'!#REF!</definedName>
    <definedName name="Fact_Type_ID" localSheetId="1">#REF!</definedName>
    <definedName name="Fact_Type_ID">#REF!</definedName>
    <definedName name="G">'[12]МТР Газ України'!$B$1</definedName>
    <definedName name="gggg" localSheetId="1">'[13]7  Інші витрати'!#REF!</definedName>
    <definedName name="gggg">'[13]7  Інші витрати'!#REF!</definedName>
    <definedName name="ggggg" localSheetId="1">[10]попер_роз!#REF!</definedName>
    <definedName name="ggggg">[10]попер_роз!#REF!</definedName>
    <definedName name="ggggggyhg" localSheetId="1">[14]!ShowFil</definedName>
    <definedName name="ggggggyhg">[14]!ShowFil</definedName>
    <definedName name="ij1sssss" localSheetId="1">'[15]7  Інші витрати'!#REF!</definedName>
    <definedName name="ij1sssss">'[15]7  Інші витрати'!#REF!</definedName>
    <definedName name="LastItem">[14]Лист1!$A$1</definedName>
    <definedName name="Load">'[16]МТР Газ України'!$B$4</definedName>
    <definedName name="Load_ID">'[17]МТР Газ України'!$B$4</definedName>
    <definedName name="Load_ID_10" localSheetId="1">'[13]7  Інші витрати'!#REF!</definedName>
    <definedName name="Load_ID_10">'[13]7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'[16]МТР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nbnbn" localSheetId="1">#REF!</definedName>
    <definedName name="nbnbn">#REF!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1">[14]!ShowFil</definedName>
    <definedName name="ShowFil">[14]!ShowFil</definedName>
    <definedName name="SU_ID" localSheetId="1">#REF!</definedName>
    <definedName name="SU_ID">#REF!</definedName>
    <definedName name="Time_ID">'[17]МТР Газ України'!$B$1</definedName>
    <definedName name="Time_ID_10" localSheetId="1">'[13]7  Інші витрати'!#REF!</definedName>
    <definedName name="Time_ID_10">'[13]7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'[17]МТР Газ України'!$F$1</definedName>
    <definedName name="Time_ID0_10" localSheetId="1">'[13]7  Інші витрати'!#REF!</definedName>
    <definedName name="Time_ID0_10">'[13]7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1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1">#REF!</definedName>
    <definedName name="yyyy">#REF!</definedName>
    <definedName name="zx">'[4]МТР Газ України'!$F$1</definedName>
    <definedName name="zxc">[5]Inform!$E$38</definedName>
    <definedName name="а" localSheetId="1">'[15]7  Інші витрати'!#REF!</definedName>
    <definedName name="а">'[15]7  Інші витрати'!#REF!</definedName>
    <definedName name="ав" localSheetId="1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1">'[27]БАЗА  '!#REF!</definedName>
    <definedName name="ватт">'[27]БАЗА  '!#REF!</definedName>
    <definedName name="Д">'[16]МТР Газ України'!$B$4</definedName>
    <definedName name="е" localSheetId="1">#REF!</definedName>
    <definedName name="е">#REF!</definedName>
    <definedName name="є" localSheetId="1">#REF!</definedName>
    <definedName name="є">#REF!</definedName>
    <definedName name="Заголовки_для_печати_МИ">'[28]1993'!$A$1:$IV$3,'[28]1993'!$A$1:$A$65536</definedName>
    <definedName name="і">[29]Inform!$F$2</definedName>
    <definedName name="ів" localSheetId="1">#REF!</definedName>
    <definedName name="ів">#REF!</definedName>
    <definedName name="ів___0" localSheetId="1">#REF!</definedName>
    <definedName name="ів___0">#REF!</definedName>
    <definedName name="ів_22" localSheetId="1">#REF!</definedName>
    <definedName name="ів_22">#REF!</definedName>
    <definedName name="ів_26" localSheetId="1">#REF!</definedName>
    <definedName name="ів_26">#REF!</definedName>
    <definedName name="іваіа" localSheetId="1">'[30]7  Інші витрати'!#REF!</definedName>
    <definedName name="іваіа">'[30]7  Інші витрати'!#REF!</definedName>
    <definedName name="іваф" localSheetId="1">#REF!</definedName>
    <definedName name="іваф">#REF!</definedName>
    <definedName name="івів">'[12]МТР Газ України'!$B$1</definedName>
    <definedName name="іцу">[23]Inform!$G$2</definedName>
    <definedName name="йуц" localSheetId="1">#REF!</definedName>
    <definedName name="йуц">#REF!</definedName>
    <definedName name="йцу" localSheetId="1">#REF!</definedName>
    <definedName name="йцу">#REF!</definedName>
    <definedName name="йцуйй" localSheetId="1">#REF!</definedName>
    <definedName name="йцуйй">#REF!</definedName>
    <definedName name="йцукц" localSheetId="1">'[30]7  Інші витрати'!#REF!</definedName>
    <definedName name="йцукц">'[30]7  Інші витрати'!#REF!</definedName>
    <definedName name="КЕ" localSheetId="1">#REF!</definedName>
    <definedName name="КЕ">#REF!</definedName>
    <definedName name="КЕ___0" localSheetId="1">#REF!</definedName>
    <definedName name="КЕ___0">#REF!</definedName>
    <definedName name="КЕ_22" localSheetId="1">#REF!</definedName>
    <definedName name="КЕ_22">#REF!</definedName>
    <definedName name="КЕ_26" localSheetId="1">#REF!</definedName>
    <definedName name="КЕ_26">#REF!</definedName>
    <definedName name="кен" localSheetId="1">#REF!</definedName>
    <definedName name="кен">#REF!</definedName>
    <definedName name="л" localSheetId="1">#REF!</definedName>
    <definedName name="л">#REF!</definedName>
    <definedName name="_xlnm.Print_Area" localSheetId="1">'Звіт 2 кв.2021 '!$A$1:$H$91</definedName>
    <definedName name="п" localSheetId="1">'[15]7  Інші витрати'!#REF!</definedName>
    <definedName name="п">'[15]7  Інші витрати'!#REF!</definedName>
    <definedName name="пдв">'[16]МТР Газ України'!$B$4</definedName>
    <definedName name="пдв_утг">'[16]МТР Газ України'!$F$1</definedName>
    <definedName name="План" localSheetId="1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1">#REF!</definedName>
    <definedName name="р">#REF!</definedName>
    <definedName name="т">[32]Inform!$E$6</definedName>
    <definedName name="тариф">[33]Inform!$G$2</definedName>
    <definedName name="уйцукйцуйу" localSheetId="1">#REF!</definedName>
    <definedName name="уйцукйцуйу">#REF!</definedName>
    <definedName name="уке">[34]Inform!$G$2</definedName>
    <definedName name="УТГ">'[16]МТР Газ України'!$B$4</definedName>
    <definedName name="фів">'[24]МТР Газ України'!$B$4</definedName>
    <definedName name="фіваіф" localSheetId="1">'[30]7  Інші витрати'!#REF!</definedName>
    <definedName name="фіваіф">'[30]7  Інші витрати'!#REF!</definedName>
    <definedName name="фф">'[26]МТР Газ України'!$F$1</definedName>
    <definedName name="ц" localSheetId="1">'[15]7  Інші витрати'!#REF!</definedName>
    <definedName name="ц">'[15]7  Інші витрати'!#REF!</definedName>
    <definedName name="ччч" localSheetId="1">'[35]БАЗА  '!#REF!</definedName>
    <definedName name="ччч">'[35]БАЗА  '!#REF!</definedName>
    <definedName name="ш" localSheetId="1">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F55" i="7" l="1"/>
  <c r="F23" i="7"/>
  <c r="F34" i="7" l="1"/>
  <c r="F32" i="7" l="1"/>
  <c r="F54" i="7"/>
  <c r="F40" i="7"/>
  <c r="E31" i="7"/>
  <c r="F31" i="7"/>
  <c r="F26" i="7" s="1"/>
  <c r="G40" i="7"/>
  <c r="F77" i="7"/>
  <c r="H82" i="7"/>
  <c r="G82" i="7"/>
  <c r="F79" i="7"/>
  <c r="F78" i="7"/>
  <c r="F52" i="7"/>
  <c r="F51" i="7"/>
  <c r="F50" i="7"/>
  <c r="F49" i="7"/>
  <c r="F48" i="7"/>
  <c r="F47" i="7"/>
  <c r="F46" i="7"/>
  <c r="G46" i="7" s="1"/>
  <c r="F81" i="7"/>
  <c r="H80" i="7"/>
  <c r="F71" i="7"/>
  <c r="F67" i="7"/>
  <c r="F66" i="7"/>
  <c r="F60" i="7"/>
  <c r="F43" i="7"/>
  <c r="F41" i="7"/>
  <c r="F35" i="7"/>
  <c r="F33" i="7"/>
  <c r="F28" i="7"/>
  <c r="F27" i="7"/>
  <c r="F25" i="7"/>
  <c r="F24" i="7"/>
  <c r="F22" i="7"/>
  <c r="H81" i="7"/>
  <c r="G81" i="7"/>
  <c r="G80" i="7"/>
  <c r="H79" i="7"/>
  <c r="G79" i="7"/>
  <c r="E77" i="7"/>
  <c r="F69" i="7"/>
  <c r="F73" i="7" s="1"/>
  <c r="G73" i="7" s="1"/>
  <c r="E69" i="7"/>
  <c r="E73" i="7" s="1"/>
  <c r="D69" i="7"/>
  <c r="D73" i="7" s="1"/>
  <c r="C69" i="7"/>
  <c r="C73" i="7" s="1"/>
  <c r="H66" i="7"/>
  <c r="G66" i="7"/>
  <c r="F64" i="7"/>
  <c r="E64" i="7"/>
  <c r="E72" i="7" s="1"/>
  <c r="D64" i="7"/>
  <c r="D72" i="7" s="1"/>
  <c r="C64" i="7"/>
  <c r="C72" i="7" s="1"/>
  <c r="F62" i="7"/>
  <c r="E62" i="7"/>
  <c r="G61" i="7"/>
  <c r="H60" i="7"/>
  <c r="G60" i="7"/>
  <c r="D57" i="7"/>
  <c r="C57" i="7"/>
  <c r="H55" i="7"/>
  <c r="G55" i="7"/>
  <c r="H54" i="7"/>
  <c r="G54" i="7"/>
  <c r="H52" i="7"/>
  <c r="G52" i="7"/>
  <c r="H51" i="7"/>
  <c r="G51" i="7"/>
  <c r="H50" i="7"/>
  <c r="G50" i="7"/>
  <c r="H49" i="7"/>
  <c r="G49" i="7"/>
  <c r="H48" i="7"/>
  <c r="G48" i="7"/>
  <c r="H47" i="7"/>
  <c r="G47" i="7"/>
  <c r="F44" i="7"/>
  <c r="E44" i="7"/>
  <c r="E57" i="7" s="1"/>
  <c r="D44" i="7"/>
  <c r="C44" i="7"/>
  <c r="H43" i="7"/>
  <c r="G43" i="7"/>
  <c r="H41" i="7"/>
  <c r="G41" i="7"/>
  <c r="H40" i="7"/>
  <c r="H35" i="7"/>
  <c r="G35" i="7"/>
  <c r="H34" i="7"/>
  <c r="G34" i="7"/>
  <c r="H33" i="7"/>
  <c r="G33" i="7"/>
  <c r="H32" i="7"/>
  <c r="G32" i="7"/>
  <c r="D32" i="7"/>
  <c r="C32" i="7"/>
  <c r="C31" i="7" s="1"/>
  <c r="C26" i="7" s="1"/>
  <c r="D31" i="7"/>
  <c r="D26" i="7" s="1"/>
  <c r="H28" i="7"/>
  <c r="G28" i="7"/>
  <c r="H27" i="7"/>
  <c r="G27" i="7"/>
  <c r="H25" i="7"/>
  <c r="G25" i="7"/>
  <c r="H24" i="7"/>
  <c r="G24" i="7"/>
  <c r="E22" i="7"/>
  <c r="D22" i="7"/>
  <c r="C22" i="7"/>
  <c r="C38" i="7" s="1"/>
  <c r="C56" i="7" s="1"/>
  <c r="C58" i="7" s="1"/>
  <c r="F64" i="6"/>
  <c r="F57" i="6"/>
  <c r="F26" i="6"/>
  <c r="F38" i="7" l="1"/>
  <c r="F56" i="7" s="1"/>
  <c r="G31" i="7"/>
  <c r="E26" i="7"/>
  <c r="E38" i="7" s="1"/>
  <c r="H31" i="7"/>
  <c r="F57" i="7"/>
  <c r="H57" i="7" s="1"/>
  <c r="H46" i="7"/>
  <c r="H77" i="7"/>
  <c r="G23" i="7"/>
  <c r="H23" i="7"/>
  <c r="G77" i="7"/>
  <c r="H64" i="7"/>
  <c r="G64" i="7"/>
  <c r="G62" i="7"/>
  <c r="H44" i="7"/>
  <c r="D38" i="7"/>
  <c r="D56" i="7" s="1"/>
  <c r="D58" i="7" s="1"/>
  <c r="C74" i="7"/>
  <c r="D74" i="7"/>
  <c r="E74" i="7"/>
  <c r="G22" i="7"/>
  <c r="G44" i="7"/>
  <c r="H62" i="7"/>
  <c r="F72" i="7"/>
  <c r="H73" i="7"/>
  <c r="H22" i="7"/>
  <c r="E64" i="6"/>
  <c r="E72" i="6" s="1"/>
  <c r="H81" i="6"/>
  <c r="G81" i="6"/>
  <c r="H80" i="6"/>
  <c r="G80" i="6"/>
  <c r="H79" i="6"/>
  <c r="G79" i="6"/>
  <c r="F77" i="6"/>
  <c r="E77" i="6"/>
  <c r="F69" i="6"/>
  <c r="F73" i="6" s="1"/>
  <c r="E69" i="6"/>
  <c r="E73" i="6" s="1"/>
  <c r="D69" i="6"/>
  <c r="D73" i="6" s="1"/>
  <c r="C69" i="6"/>
  <c r="C73" i="6" s="1"/>
  <c r="H66" i="6"/>
  <c r="G66" i="6"/>
  <c r="F72" i="6"/>
  <c r="D64" i="6"/>
  <c r="D72" i="6" s="1"/>
  <c r="C64" i="6"/>
  <c r="C72" i="6" s="1"/>
  <c r="F62" i="6"/>
  <c r="E62" i="6"/>
  <c r="G61" i="6"/>
  <c r="H60" i="6"/>
  <c r="G60" i="6"/>
  <c r="D57" i="6"/>
  <c r="C57" i="6"/>
  <c r="H55" i="6"/>
  <c r="G55" i="6"/>
  <c r="H54" i="6"/>
  <c r="G54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F44" i="6"/>
  <c r="E44" i="6"/>
  <c r="E57" i="6" s="1"/>
  <c r="D44" i="6"/>
  <c r="C44" i="6"/>
  <c r="H43" i="6"/>
  <c r="G43" i="6"/>
  <c r="H41" i="6"/>
  <c r="G41" i="6"/>
  <c r="H40" i="6"/>
  <c r="G40" i="6"/>
  <c r="H35" i="6"/>
  <c r="G35" i="6"/>
  <c r="H34" i="6"/>
  <c r="G34" i="6"/>
  <c r="H33" i="6"/>
  <c r="G33" i="6"/>
  <c r="H32" i="6"/>
  <c r="G32" i="6"/>
  <c r="D32" i="6"/>
  <c r="D31" i="6" s="1"/>
  <c r="D26" i="6" s="1"/>
  <c r="C32" i="6"/>
  <c r="C31" i="6" s="1"/>
  <c r="C26" i="6" s="1"/>
  <c r="G31" i="6"/>
  <c r="H28" i="6"/>
  <c r="G28" i="6"/>
  <c r="H27" i="6"/>
  <c r="G27" i="6"/>
  <c r="E26" i="6"/>
  <c r="H25" i="6"/>
  <c r="G25" i="6"/>
  <c r="H24" i="6"/>
  <c r="G24" i="6"/>
  <c r="H23" i="6"/>
  <c r="G23" i="6"/>
  <c r="F22" i="6"/>
  <c r="E22" i="6"/>
  <c r="D22" i="6"/>
  <c r="C22" i="6"/>
  <c r="E56" i="7" l="1"/>
  <c r="E58" i="7" s="1"/>
  <c r="G38" i="7"/>
  <c r="H38" i="7"/>
  <c r="H26" i="7"/>
  <c r="G26" i="7"/>
  <c r="G57" i="7"/>
  <c r="H72" i="7"/>
  <c r="G72" i="7"/>
  <c r="F74" i="7"/>
  <c r="F58" i="7"/>
  <c r="D74" i="6"/>
  <c r="G22" i="6"/>
  <c r="C74" i="6"/>
  <c r="H62" i="6"/>
  <c r="E74" i="6"/>
  <c r="G77" i="6"/>
  <c r="G62" i="6"/>
  <c r="G44" i="6"/>
  <c r="E38" i="6"/>
  <c r="E56" i="6" s="1"/>
  <c r="E58" i="6" s="1"/>
  <c r="G73" i="6"/>
  <c r="H73" i="6"/>
  <c r="F74" i="6"/>
  <c r="G72" i="6"/>
  <c r="H72" i="6"/>
  <c r="D38" i="6"/>
  <c r="D56" i="6" s="1"/>
  <c r="D58" i="6" s="1"/>
  <c r="C38" i="6"/>
  <c r="C56" i="6" s="1"/>
  <c r="C58" i="6" s="1"/>
  <c r="H64" i="6"/>
  <c r="H77" i="6"/>
  <c r="F38" i="6"/>
  <c r="F56" i="6" s="1"/>
  <c r="H31" i="6"/>
  <c r="H44" i="6"/>
  <c r="G64" i="6"/>
  <c r="H22" i="6"/>
  <c r="G56" i="7" l="1"/>
  <c r="H56" i="7"/>
  <c r="H58" i="7"/>
  <c r="G58" i="7"/>
  <c r="H74" i="7"/>
  <c r="G74" i="7"/>
  <c r="G38" i="6"/>
  <c r="H38" i="6"/>
  <c r="H57" i="6"/>
  <c r="G57" i="6"/>
  <c r="H26" i="6"/>
  <c r="G26" i="6"/>
  <c r="G74" i="6"/>
  <c r="H74" i="6"/>
  <c r="F58" i="6" l="1"/>
  <c r="G56" i="6"/>
  <c r="H56" i="6"/>
  <c r="G58" i="6" l="1"/>
  <c r="H58" i="6"/>
</calcChain>
</file>

<file path=xl/sharedStrings.xml><?xml version="1.0" encoding="utf-8"?>
<sst xmlns="http://schemas.openxmlformats.org/spreadsheetml/2006/main" count="222" uniqueCount="105">
  <si>
    <t>Додаток 2</t>
  </si>
  <si>
    <t xml:space="preserve">до Порядку складання, затвердження </t>
  </si>
  <si>
    <t xml:space="preserve">та контролю виконання фінансового плану </t>
  </si>
  <si>
    <t>Коди</t>
  </si>
  <si>
    <t>Основні фінансові показники</t>
  </si>
  <si>
    <t>Відхилення (+,-)</t>
  </si>
  <si>
    <t>Виконання (%)</t>
  </si>
  <si>
    <t>Усього доходів</t>
  </si>
  <si>
    <t>Адміністративні витрати</t>
  </si>
  <si>
    <t>Інші операційні витрати</t>
  </si>
  <si>
    <t>КНП "Тернопільська університетська лікарня" ТОР</t>
  </si>
  <si>
    <r>
      <t xml:space="preserve">Пiдприємство </t>
    </r>
    <r>
      <rPr>
        <b/>
        <sz val="11"/>
        <color indexed="8"/>
        <rFont val="Calibri"/>
        <family val="2"/>
        <charset val="204"/>
      </rPr>
      <t>Комунальне некомерційне підприємство "Тернопільська університетська лікарня" Тернопільської обласної ради</t>
    </r>
  </si>
  <si>
    <t>за ЄДРПОУ</t>
  </si>
  <si>
    <r>
      <t xml:space="preserve">Територiя </t>
    </r>
    <r>
      <rPr>
        <b/>
        <sz val="11"/>
        <color indexed="8"/>
        <rFont val="Calibri"/>
        <family val="2"/>
        <charset val="204"/>
      </rPr>
      <t>ТЕРНОПІЛЬСЬКА</t>
    </r>
  </si>
  <si>
    <t>за КОАТУУ</t>
  </si>
  <si>
    <r>
      <t xml:space="preserve">Організаційно-правова форма господарювання </t>
    </r>
    <r>
      <rPr>
        <b/>
        <sz val="11"/>
        <color indexed="8"/>
        <rFont val="Calibri"/>
        <family val="2"/>
        <charset val="204"/>
      </rPr>
      <t>Комунальна організація (установа, заклад)</t>
    </r>
  </si>
  <si>
    <t>за КОПФГ</t>
  </si>
  <si>
    <r>
      <t xml:space="preserve">Вид економічної діяльності </t>
    </r>
    <r>
      <rPr>
        <b/>
        <sz val="11"/>
        <color indexed="8"/>
        <rFont val="Calibri"/>
        <family val="2"/>
        <charset val="204"/>
      </rPr>
      <t xml:space="preserve">Діяльність лікарняних закладів </t>
    </r>
  </si>
  <si>
    <t xml:space="preserve">за КВЕД </t>
  </si>
  <si>
    <t>86.10</t>
  </si>
  <si>
    <t>Середня кількість працівників</t>
  </si>
  <si>
    <r>
      <t xml:space="preserve">Aдреса, телефон </t>
    </r>
    <r>
      <rPr>
        <b/>
        <sz val="11"/>
        <color indexed="8"/>
        <rFont val="Calibri"/>
        <family val="2"/>
        <charset val="204"/>
      </rPr>
      <t>46002, ТЕРНОПІЛЬСЬКА, ТЕРНОПІЛЬ, вулиця КЛІНІЧНА, 1, тел. 0352235879</t>
    </r>
  </si>
  <si>
    <t>Одиниця вимiру: тис. грн. без десяткового знака</t>
  </si>
  <si>
    <t>Звіт про виконання фінансового плану підприємства</t>
  </si>
  <si>
    <t>Код рядка</t>
  </si>
  <si>
    <t>Факт 2018 року</t>
  </si>
  <si>
    <t>Фінансовий план 2019 року</t>
  </si>
  <si>
    <t xml:space="preserve">План </t>
  </si>
  <si>
    <t xml:space="preserve">Факт </t>
  </si>
  <si>
    <t>І. Формування фінансового результату операційної діяльності</t>
  </si>
  <si>
    <t>ДОХОДИ</t>
  </si>
  <si>
    <t>Дохід (виручка) від реалізації продукції (товарів, робіт, послуг) в т.ч.:</t>
  </si>
  <si>
    <t>- доходи від реалізації послуг за програмою медичних гарантій</t>
  </si>
  <si>
    <t>- доходи від реалізації платних медпослуг</t>
  </si>
  <si>
    <t xml:space="preserve"> - доходи від реалізації послуг немедичних</t>
  </si>
  <si>
    <t>Інший операційний дохід</t>
  </si>
  <si>
    <t>- Дохід від реалізації інших оборотних активів</t>
  </si>
  <si>
    <t>- Дохід від операційної оренди активів</t>
  </si>
  <si>
    <t>- Дохід від операційної курсової різниці</t>
  </si>
  <si>
    <t>- Доходи від одержаних штрафів, пені, неустойки</t>
  </si>
  <si>
    <t>- Дохiд вiд безоплатно одержаних оборотних активiв</t>
  </si>
  <si>
    <t>- Дохід від благодійної допомоги</t>
  </si>
  <si>
    <t>- Дохiд вiд безоплатно одержаних оборотних активiв (в порядку ЦП)</t>
  </si>
  <si>
    <t>- Iншi доходи вiд операцiйної дiяльностi</t>
  </si>
  <si>
    <t xml:space="preserve">Дохід від участі в капіталі </t>
  </si>
  <si>
    <r>
      <t xml:space="preserve">Інші фінансові доходи </t>
    </r>
    <r>
      <rPr>
        <b/>
        <i/>
        <sz val="11"/>
        <color indexed="8"/>
        <rFont val="Times New Roman"/>
        <family val="1"/>
        <charset val="204"/>
      </rPr>
      <t>(розшифрувати)</t>
    </r>
  </si>
  <si>
    <t>Усього доходів від операційної діяльності</t>
  </si>
  <si>
    <t>ВИТРАТИ</t>
  </si>
  <si>
    <t>Собівартість реалізованої продукції (товарів, робіт та послуг)</t>
  </si>
  <si>
    <t>Витрати на збут</t>
  </si>
  <si>
    <t>Усього витрат операційної діяльності</t>
  </si>
  <si>
    <t>в тому числі на:</t>
  </si>
  <si>
    <t>- Оплату праці</t>
  </si>
  <si>
    <t>6000/1</t>
  </si>
  <si>
    <t>- Нарахування на оплату праці</t>
  </si>
  <si>
    <t>6000/2</t>
  </si>
  <si>
    <t>6000/3</t>
  </si>
  <si>
    <t>- Медикаменти та перев'язувальні матеріали</t>
  </si>
  <si>
    <t>6000/4</t>
  </si>
  <si>
    <t>- Продукти харчування</t>
  </si>
  <si>
    <t>6000/5</t>
  </si>
  <si>
    <t>6000/6</t>
  </si>
  <si>
    <t>6000/7</t>
  </si>
  <si>
    <t>6000/8</t>
  </si>
  <si>
    <t>6000/9</t>
  </si>
  <si>
    <t>6000/10</t>
  </si>
  <si>
    <t>- Окремі заходи по реалізації державних (регіональних) програм, не віднесені до заходів розвитку</t>
  </si>
  <si>
    <t>- Виплату пенсій і допомоги</t>
  </si>
  <si>
    <t>- Інші виплати населенню</t>
  </si>
  <si>
    <t>- Витрати безоплатно одержаних оборотних активiв в порядку ЦП</t>
  </si>
  <si>
    <t>Усього витрат</t>
  </si>
  <si>
    <t>Фінансовий результат операційної діяльності (нерозподілені доходи)</t>
  </si>
  <si>
    <t>Інші доходи ( інвестиційної діяльності)</t>
  </si>
  <si>
    <t>в т.ч.:</t>
  </si>
  <si>
    <t>- дохід від безоплатно одержаних необоротних активів (в сумі амортизації)</t>
  </si>
  <si>
    <t>- дохід від цільового фінансування капітальних ремонтів</t>
  </si>
  <si>
    <t>- інші доходи</t>
  </si>
  <si>
    <t xml:space="preserve">Витрати </t>
  </si>
  <si>
    <t>- Списання необороних активів</t>
  </si>
  <si>
    <t>Фінансовий результат інвестиційної діяльності (нерозподілені доходи)</t>
  </si>
  <si>
    <t>Довідково:</t>
  </si>
  <si>
    <t>Капітальні інвестиції, у т. ч. на</t>
  </si>
  <si>
    <t>х</t>
  </si>
  <si>
    <t>придбання основних засобів (ОЗ)</t>
  </si>
  <si>
    <t>придбання інших необоротних матеріальних активів</t>
  </si>
  <si>
    <t>придбання нематеріальних активів</t>
  </si>
  <si>
    <t>капітальний ремонт</t>
  </si>
  <si>
    <t>Вартість ОЗ (на 01 січня  року)</t>
  </si>
  <si>
    <t>Амортизація (на 01 січня року)</t>
  </si>
  <si>
    <t>Нарахована амортизація (знос) за рік</t>
  </si>
  <si>
    <t xml:space="preserve">Генеральний директор  </t>
  </si>
  <si>
    <t>- Оплату  комунальних послуг та енергоносіїв</t>
  </si>
  <si>
    <t>- Інші  видатки (в т.ч.амортизація)</t>
  </si>
  <si>
    <t>Доходи від фінансових операцій</t>
  </si>
  <si>
    <t>Витрати фінансової діяльності</t>
  </si>
  <si>
    <t>ІІІ. Інвестиційна діяльність</t>
  </si>
  <si>
    <t>ІІ. Фінансова діяльність</t>
  </si>
  <si>
    <t>Фінансовий результат фінансової діяльності (нерозподілені доходи)</t>
  </si>
  <si>
    <t>- Дохід від наданного фінансування</t>
  </si>
  <si>
    <t>за І  квартал 2021 року</t>
  </si>
  <si>
    <t>Василь Бліхар</t>
  </si>
  <si>
    <t>Усього доходів від інвестиційної діяльності</t>
  </si>
  <si>
    <t>Усього витрат  інвестиційної діяльності</t>
  </si>
  <si>
    <t>послуги</t>
  </si>
  <si>
    <t>за ІІ квартал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</si>
</sst>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64" fontId="5" fillId="0" borderId="0" xfId="1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ont="1" applyFill="1" applyAlignment="1">
      <alignment horizontal="right" wrapText="1"/>
    </xf>
    <xf numFmtId="0" fontId="0" fillId="0" borderId="5" xfId="0" applyFont="1" applyFill="1" applyBorder="1" applyAlignment="1">
      <alignment horizontal="right" wrapText="1"/>
    </xf>
    <xf numFmtId="9" fontId="0" fillId="0" borderId="5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 wrapText="1"/>
    </xf>
    <xf numFmtId="9" fontId="0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/>
    </xf>
    <xf numFmtId="9" fontId="3" fillId="0" borderId="0" xfId="0" applyNumberFormat="1" applyFont="1" applyFill="1" applyAlignment="1">
      <alignment horizontal="right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right"/>
    </xf>
    <xf numFmtId="9" fontId="3" fillId="0" borderId="1" xfId="0" applyNumberFormat="1" applyFont="1" applyFill="1" applyBorder="1" applyAlignment="1">
      <alignment horizontal="right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/>
    </xf>
    <xf numFmtId="9" fontId="11" fillId="0" borderId="1" xfId="0" applyNumberFormat="1" applyFont="1" applyFill="1" applyBorder="1" applyAlignment="1">
      <alignment horizontal="right"/>
    </xf>
    <xf numFmtId="0" fontId="2" fillId="0" borderId="1" xfId="0" quotePrefix="1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horizontal="right" vertical="top" wrapText="1"/>
    </xf>
    <xf numFmtId="0" fontId="12" fillId="0" borderId="1" xfId="0" applyNumberFormat="1" applyFont="1" applyFill="1" applyBorder="1" applyAlignment="1">
      <alignment wrapText="1"/>
    </xf>
    <xf numFmtId="1" fontId="11" fillId="0" borderId="1" xfId="0" applyNumberFormat="1" applyFont="1" applyFill="1" applyBorder="1" applyAlignment="1">
      <alignment horizontal="right"/>
    </xf>
    <xf numFmtId="0" fontId="12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/>
    <xf numFmtId="0" fontId="13" fillId="0" borderId="1" xfId="0" quotePrefix="1" applyNumberFormat="1" applyFont="1" applyFill="1" applyBorder="1" applyAlignment="1">
      <alignment horizontal="right" vertical="top" wrapText="1"/>
    </xf>
    <xf numFmtId="0" fontId="10" fillId="0" borderId="1" xfId="0" applyNumberFormat="1" applyFont="1" applyFill="1" applyBorder="1" applyAlignment="1">
      <alignment horizontal="justify" vertical="top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justify" vertical="top" wrapText="1"/>
    </xf>
    <xf numFmtId="0" fontId="16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wrapText="1"/>
    </xf>
    <xf numFmtId="0" fontId="2" fillId="0" borderId="1" xfId="0" quotePrefix="1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top" wrapText="1"/>
    </xf>
    <xf numFmtId="164" fontId="4" fillId="0" borderId="0" xfId="1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7" fillId="0" borderId="0" xfId="0" applyFont="1"/>
    <xf numFmtId="0" fontId="3" fillId="0" borderId="0" xfId="0" applyFont="1" applyFill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right" wrapText="1"/>
    </xf>
    <xf numFmtId="0" fontId="10" fillId="0" borderId="6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top" wrapText="1"/>
    </xf>
    <xf numFmtId="0" fontId="10" fillId="0" borderId="4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wrapText="1"/>
    </xf>
    <xf numFmtId="164" fontId="4" fillId="0" borderId="0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left" wrapText="1"/>
    </xf>
    <xf numFmtId="0" fontId="0" fillId="0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opLeftCell="A25" workbookViewId="0">
      <selection activeCell="F31" sqref="F31"/>
    </sheetView>
  </sheetViews>
  <sheetFormatPr defaultRowHeight="15" x14ac:dyDescent="0.25"/>
  <cols>
    <col min="1" max="1" width="62.7109375" style="46" customWidth="1"/>
    <col min="2" max="2" width="16.5703125" style="46" customWidth="1"/>
    <col min="3" max="3" width="0.28515625" style="46" hidden="1" customWidth="1"/>
    <col min="4" max="4" width="0.140625" style="46" hidden="1" customWidth="1"/>
    <col min="5" max="5" width="13.85546875" style="15" customWidth="1"/>
    <col min="6" max="6" width="14" style="15" customWidth="1"/>
    <col min="7" max="7" width="13.140625" style="15" customWidth="1"/>
    <col min="8" max="8" width="12.5703125" style="16" customWidth="1"/>
  </cols>
  <sheetData>
    <row r="1" spans="1:8" x14ac:dyDescent="0.25">
      <c r="A1" s="1"/>
      <c r="B1" s="2"/>
      <c r="C1" s="2"/>
      <c r="D1" s="2"/>
      <c r="E1" s="72" t="s">
        <v>0</v>
      </c>
      <c r="F1" s="72"/>
      <c r="G1" s="72"/>
      <c r="H1" s="72"/>
    </row>
    <row r="2" spans="1:8" x14ac:dyDescent="0.25">
      <c r="A2" s="1"/>
      <c r="B2" s="2"/>
      <c r="C2" s="2"/>
      <c r="D2" s="2"/>
      <c r="E2" s="73" t="s">
        <v>1</v>
      </c>
      <c r="F2" s="73"/>
      <c r="G2" s="73"/>
      <c r="H2" s="73"/>
    </row>
    <row r="3" spans="1:8" x14ac:dyDescent="0.25">
      <c r="A3" s="1"/>
      <c r="B3" s="2"/>
      <c r="C3" s="2"/>
      <c r="D3" s="2"/>
      <c r="E3" s="74" t="s">
        <v>2</v>
      </c>
      <c r="F3" s="74"/>
      <c r="G3" s="74"/>
      <c r="H3" s="74"/>
    </row>
    <row r="4" spans="1:8" x14ac:dyDescent="0.25">
      <c r="A4" s="1"/>
      <c r="B4" s="2"/>
      <c r="C4" s="2"/>
      <c r="D4" s="2"/>
      <c r="E4" s="75" t="s">
        <v>10</v>
      </c>
      <c r="F4" s="75"/>
      <c r="G4" s="75"/>
      <c r="H4" s="75"/>
    </row>
    <row r="5" spans="1:8" x14ac:dyDescent="0.25">
      <c r="A5" s="1"/>
      <c r="B5" s="2"/>
      <c r="C5" s="2"/>
      <c r="D5" s="2"/>
      <c r="E5" s="52"/>
      <c r="F5" s="52"/>
      <c r="G5" s="52"/>
      <c r="H5" s="3" t="s">
        <v>3</v>
      </c>
    </row>
    <row r="6" spans="1:8" x14ac:dyDescent="0.25">
      <c r="A6" s="76" t="s">
        <v>11</v>
      </c>
      <c r="B6" s="76"/>
      <c r="C6" s="76"/>
      <c r="D6" s="76"/>
      <c r="E6" s="76"/>
      <c r="F6" s="4" t="s">
        <v>12</v>
      </c>
      <c r="G6" s="77">
        <v>2001311</v>
      </c>
      <c r="H6" s="77"/>
    </row>
    <row r="7" spans="1:8" x14ac:dyDescent="0.25">
      <c r="A7" s="5" t="s">
        <v>13</v>
      </c>
      <c r="B7" s="6"/>
      <c r="C7" s="6"/>
      <c r="D7" s="6"/>
      <c r="E7" s="7"/>
      <c r="F7" s="4" t="s">
        <v>14</v>
      </c>
      <c r="G7" s="77">
        <v>6110100000</v>
      </c>
      <c r="H7" s="77"/>
    </row>
    <row r="8" spans="1:8" x14ac:dyDescent="0.25">
      <c r="A8" s="5" t="s">
        <v>15</v>
      </c>
      <c r="B8" s="6"/>
      <c r="C8" s="6"/>
      <c r="D8" s="6"/>
      <c r="E8" s="7"/>
      <c r="F8" s="4" t="s">
        <v>16</v>
      </c>
      <c r="G8" s="77">
        <v>430</v>
      </c>
      <c r="H8" s="77"/>
    </row>
    <row r="9" spans="1:8" x14ac:dyDescent="0.25">
      <c r="A9" s="5" t="s">
        <v>17</v>
      </c>
      <c r="B9" s="6"/>
      <c r="C9" s="6"/>
      <c r="D9" s="6"/>
      <c r="E9" s="7"/>
      <c r="F9" s="4" t="s">
        <v>18</v>
      </c>
      <c r="G9" s="77" t="s">
        <v>19</v>
      </c>
      <c r="H9" s="77"/>
    </row>
    <row r="10" spans="1:8" x14ac:dyDescent="0.25">
      <c r="A10" s="5" t="s">
        <v>20</v>
      </c>
      <c r="B10" s="6">
        <v>1071</v>
      </c>
      <c r="C10" s="6"/>
      <c r="D10" s="6"/>
      <c r="E10" s="7"/>
      <c r="F10" s="4"/>
      <c r="G10" s="8"/>
      <c r="H10" s="9"/>
    </row>
    <row r="11" spans="1:8" x14ac:dyDescent="0.25">
      <c r="A11" s="5" t="s">
        <v>21</v>
      </c>
      <c r="B11" s="6"/>
      <c r="C11" s="6"/>
      <c r="D11" s="6"/>
      <c r="E11" s="7"/>
      <c r="F11" s="10"/>
      <c r="G11" s="11"/>
      <c r="H11" s="12"/>
    </row>
    <row r="12" spans="1:8" x14ac:dyDescent="0.25">
      <c r="A12" s="5" t="s">
        <v>22</v>
      </c>
      <c r="B12" s="6"/>
      <c r="C12" s="6"/>
      <c r="D12" s="6"/>
      <c r="E12" s="7"/>
      <c r="F12" s="10"/>
      <c r="G12" s="11"/>
      <c r="H12" s="12"/>
    </row>
    <row r="13" spans="1:8" x14ac:dyDescent="0.25">
      <c r="A13" s="13"/>
      <c r="B13" s="2"/>
      <c r="C13" s="2"/>
      <c r="D13" s="2"/>
      <c r="E13" s="14"/>
      <c r="F13" s="10"/>
    </row>
    <row r="14" spans="1:8" ht="20.25" x14ac:dyDescent="0.3">
      <c r="A14" s="78" t="s">
        <v>23</v>
      </c>
      <c r="B14" s="78"/>
      <c r="C14" s="78"/>
      <c r="D14" s="78"/>
      <c r="E14" s="78"/>
      <c r="F14" s="78"/>
      <c r="G14" s="78"/>
      <c r="H14" s="78"/>
    </row>
    <row r="15" spans="1:8" ht="18.75" x14ac:dyDescent="0.3">
      <c r="A15" s="79" t="s">
        <v>99</v>
      </c>
      <c r="B15" s="79"/>
      <c r="C15" s="79"/>
      <c r="D15" s="79"/>
      <c r="E15" s="79"/>
      <c r="F15" s="79"/>
      <c r="G15" s="79"/>
      <c r="H15" s="79"/>
    </row>
    <row r="16" spans="1:8" ht="15.75" x14ac:dyDescent="0.25">
      <c r="A16" s="71" t="s">
        <v>4</v>
      </c>
      <c r="B16" s="71"/>
      <c r="C16" s="71"/>
      <c r="D16" s="71"/>
      <c r="E16" s="71"/>
      <c r="F16" s="71"/>
      <c r="G16" s="71"/>
      <c r="H16" s="71"/>
    </row>
    <row r="17" spans="1:8" x14ac:dyDescent="0.25">
      <c r="A17" s="69"/>
      <c r="B17" s="69" t="s">
        <v>24</v>
      </c>
      <c r="C17" s="69" t="s">
        <v>25</v>
      </c>
      <c r="D17" s="69" t="s">
        <v>26</v>
      </c>
      <c r="E17" s="69" t="s">
        <v>27</v>
      </c>
      <c r="F17" s="69" t="s">
        <v>28</v>
      </c>
      <c r="G17" s="61" t="s">
        <v>5</v>
      </c>
      <c r="H17" s="62" t="s">
        <v>6</v>
      </c>
    </row>
    <row r="18" spans="1:8" x14ac:dyDescent="0.25">
      <c r="A18" s="69"/>
      <c r="B18" s="70"/>
      <c r="C18" s="70"/>
      <c r="D18" s="70"/>
      <c r="E18" s="69"/>
      <c r="F18" s="69"/>
      <c r="G18" s="61"/>
      <c r="H18" s="62"/>
    </row>
    <row r="19" spans="1:8" x14ac:dyDescent="0.25">
      <c r="A19" s="51">
        <v>1</v>
      </c>
      <c r="B19" s="51">
        <v>2</v>
      </c>
      <c r="C19" s="51">
        <v>3</v>
      </c>
      <c r="D19" s="51">
        <v>4</v>
      </c>
      <c r="E19" s="17">
        <v>3</v>
      </c>
      <c r="F19" s="18">
        <v>4</v>
      </c>
      <c r="G19" s="19">
        <v>5</v>
      </c>
      <c r="H19" s="20">
        <v>6</v>
      </c>
    </row>
    <row r="20" spans="1:8" ht="15.75" x14ac:dyDescent="0.25">
      <c r="A20" s="63" t="s">
        <v>29</v>
      </c>
      <c r="B20" s="63"/>
      <c r="C20" s="63"/>
      <c r="D20" s="63"/>
      <c r="E20" s="63"/>
      <c r="F20" s="63"/>
      <c r="G20" s="63"/>
      <c r="H20" s="63"/>
    </row>
    <row r="21" spans="1:8" x14ac:dyDescent="0.25">
      <c r="A21" s="21" t="s">
        <v>30</v>
      </c>
      <c r="B21" s="21"/>
      <c r="C21" s="21"/>
      <c r="D21" s="21"/>
      <c r="E21" s="64"/>
      <c r="F21" s="64"/>
      <c r="G21" s="22"/>
      <c r="H21" s="23"/>
    </row>
    <row r="22" spans="1:8" ht="29.25" x14ac:dyDescent="0.25">
      <c r="A22" s="21" t="s">
        <v>31</v>
      </c>
      <c r="B22" s="24">
        <v>1000</v>
      </c>
      <c r="C22" s="25">
        <f>SUM(C23:C25)</f>
        <v>0</v>
      </c>
      <c r="D22" s="25">
        <f>SUM(D23:D25)</f>
        <v>0</v>
      </c>
      <c r="E22" s="26">
        <f>E23+E24+E25</f>
        <v>69236</v>
      </c>
      <c r="F22" s="26">
        <f>F23+F24+F25</f>
        <v>65512</v>
      </c>
      <c r="G22" s="27">
        <f>F22-E22</f>
        <v>-3724</v>
      </c>
      <c r="H22" s="28">
        <f>F22/E22</f>
        <v>0.94621295279912188</v>
      </c>
    </row>
    <row r="23" spans="1:8" ht="28.5" x14ac:dyDescent="0.25">
      <c r="A23" s="29" t="s">
        <v>32</v>
      </c>
      <c r="B23" s="24">
        <v>1100</v>
      </c>
      <c r="C23" s="25"/>
      <c r="D23" s="25"/>
      <c r="E23" s="50">
        <v>68736</v>
      </c>
      <c r="F23" s="50">
        <v>64497</v>
      </c>
      <c r="G23" s="22">
        <f t="shared" ref="G23:G74" si="0">F23-E23</f>
        <v>-4239</v>
      </c>
      <c r="H23" s="23">
        <f t="shared" ref="H23:H74" si="1">F23/E23</f>
        <v>0.93832925977653636</v>
      </c>
    </row>
    <row r="24" spans="1:8" x14ac:dyDescent="0.25">
      <c r="A24" s="29" t="s">
        <v>33</v>
      </c>
      <c r="B24" s="24">
        <v>1200</v>
      </c>
      <c r="C24" s="25"/>
      <c r="D24" s="25"/>
      <c r="E24" s="50">
        <v>400</v>
      </c>
      <c r="F24" s="50">
        <v>924</v>
      </c>
      <c r="G24" s="22">
        <f t="shared" si="0"/>
        <v>524</v>
      </c>
      <c r="H24" s="23">
        <f t="shared" si="1"/>
        <v>2.31</v>
      </c>
    </row>
    <row r="25" spans="1:8" x14ac:dyDescent="0.25">
      <c r="A25" s="30" t="s">
        <v>34</v>
      </c>
      <c r="B25" s="24">
        <v>1300</v>
      </c>
      <c r="C25" s="31"/>
      <c r="D25" s="32"/>
      <c r="E25" s="50">
        <v>100</v>
      </c>
      <c r="F25" s="50">
        <v>91</v>
      </c>
      <c r="G25" s="22">
        <f t="shared" si="0"/>
        <v>-9</v>
      </c>
      <c r="H25" s="23">
        <f t="shared" si="1"/>
        <v>0.91</v>
      </c>
    </row>
    <row r="26" spans="1:8" x14ac:dyDescent="0.25">
      <c r="A26" s="21" t="s">
        <v>35</v>
      </c>
      <c r="B26" s="24">
        <v>2000</v>
      </c>
      <c r="C26" s="32" t="e">
        <f>C27+C28+C29+C30+C31+C34+C35</f>
        <v>#REF!</v>
      </c>
      <c r="D26" s="32" t="e">
        <f>D27+D28+D29+D30+D31+D34+D35</f>
        <v>#REF!</v>
      </c>
      <c r="E26" s="26">
        <f>E27+E28+E29+E30+E31+E35</f>
        <v>13370</v>
      </c>
      <c r="F26" s="26">
        <f>F27+F28+F29+F30+F31+F35</f>
        <v>17048</v>
      </c>
      <c r="G26" s="27">
        <f t="shared" si="0"/>
        <v>3678</v>
      </c>
      <c r="H26" s="28">
        <f t="shared" si="1"/>
        <v>1.2750934928945401</v>
      </c>
    </row>
    <row r="27" spans="1:8" x14ac:dyDescent="0.25">
      <c r="A27" s="30" t="s">
        <v>36</v>
      </c>
      <c r="B27" s="24">
        <v>2100</v>
      </c>
      <c r="C27" s="31"/>
      <c r="D27" s="32"/>
      <c r="E27" s="50">
        <v>70</v>
      </c>
      <c r="F27" s="50">
        <v>8</v>
      </c>
      <c r="G27" s="22">
        <f t="shared" si="0"/>
        <v>-62</v>
      </c>
      <c r="H27" s="23">
        <f t="shared" si="1"/>
        <v>0.11428571428571428</v>
      </c>
    </row>
    <row r="28" spans="1:8" x14ac:dyDescent="0.25">
      <c r="A28" s="30" t="s">
        <v>37</v>
      </c>
      <c r="B28" s="24">
        <v>2200</v>
      </c>
      <c r="C28" s="31"/>
      <c r="D28" s="32"/>
      <c r="E28" s="50">
        <v>200</v>
      </c>
      <c r="F28" s="50">
        <v>190</v>
      </c>
      <c r="G28" s="22">
        <f t="shared" si="0"/>
        <v>-10</v>
      </c>
      <c r="H28" s="23">
        <f t="shared" si="1"/>
        <v>0.95</v>
      </c>
    </row>
    <row r="29" spans="1:8" x14ac:dyDescent="0.25">
      <c r="A29" s="30" t="s">
        <v>38</v>
      </c>
      <c r="B29" s="24">
        <v>2300</v>
      </c>
      <c r="C29" s="31"/>
      <c r="D29" s="32"/>
      <c r="E29" s="50"/>
      <c r="F29" s="50"/>
      <c r="G29" s="22"/>
      <c r="H29" s="23"/>
    </row>
    <row r="30" spans="1:8" x14ac:dyDescent="0.25">
      <c r="A30" s="30" t="s">
        <v>39</v>
      </c>
      <c r="B30" s="24">
        <v>2400</v>
      </c>
      <c r="C30" s="31"/>
      <c r="D30" s="32"/>
      <c r="E30" s="50"/>
      <c r="F30" s="50"/>
      <c r="G30" s="22"/>
      <c r="H30" s="23"/>
    </row>
    <row r="31" spans="1:8" x14ac:dyDescent="0.25">
      <c r="A31" s="30" t="s">
        <v>40</v>
      </c>
      <c r="B31" s="24">
        <v>2500</v>
      </c>
      <c r="C31" s="31" t="e">
        <f>C32+C33+C34</f>
        <v>#REF!</v>
      </c>
      <c r="D31" s="31" t="e">
        <f>D32+D33+D34</f>
        <v>#REF!</v>
      </c>
      <c r="E31" s="50">
        <v>12900</v>
      </c>
      <c r="F31" s="50">
        <v>16531</v>
      </c>
      <c r="G31" s="22">
        <f t="shared" si="0"/>
        <v>3631</v>
      </c>
      <c r="H31" s="23">
        <f t="shared" si="1"/>
        <v>1.2814728682170542</v>
      </c>
    </row>
    <row r="32" spans="1:8" x14ac:dyDescent="0.25">
      <c r="A32" s="48" t="s">
        <v>98</v>
      </c>
      <c r="B32" s="24">
        <v>2510</v>
      </c>
      <c r="C32" s="31" t="e">
        <f>SUM(#REF!)</f>
        <v>#REF!</v>
      </c>
      <c r="D32" s="31" t="e">
        <f>SUM(#REF!)</f>
        <v>#REF!</v>
      </c>
      <c r="E32" s="50">
        <v>6600</v>
      </c>
      <c r="F32" s="50">
        <v>5618</v>
      </c>
      <c r="G32" s="22">
        <f t="shared" si="0"/>
        <v>-982</v>
      </c>
      <c r="H32" s="23">
        <f t="shared" si="1"/>
        <v>0.8512121212121212</v>
      </c>
    </row>
    <row r="33" spans="1:8" x14ac:dyDescent="0.25">
      <c r="A33" s="48" t="s">
        <v>41</v>
      </c>
      <c r="B33" s="24">
        <v>2520</v>
      </c>
      <c r="C33" s="31"/>
      <c r="D33" s="32"/>
      <c r="E33" s="50">
        <v>2500</v>
      </c>
      <c r="F33" s="50">
        <v>3021</v>
      </c>
      <c r="G33" s="22">
        <f t="shared" si="0"/>
        <v>521</v>
      </c>
      <c r="H33" s="23">
        <f t="shared" si="1"/>
        <v>1.2083999999999999</v>
      </c>
    </row>
    <row r="34" spans="1:8" ht="28.5" x14ac:dyDescent="0.25">
      <c r="A34" s="48" t="s">
        <v>42</v>
      </c>
      <c r="B34" s="24">
        <v>2530</v>
      </c>
      <c r="C34" s="31"/>
      <c r="D34" s="32"/>
      <c r="E34" s="50">
        <v>3800</v>
      </c>
      <c r="F34" s="50">
        <v>7892</v>
      </c>
      <c r="G34" s="22">
        <f t="shared" si="0"/>
        <v>4092</v>
      </c>
      <c r="H34" s="23">
        <f t="shared" si="1"/>
        <v>2.0768421052631578</v>
      </c>
    </row>
    <row r="35" spans="1:8" x14ac:dyDescent="0.25">
      <c r="A35" s="30" t="s">
        <v>43</v>
      </c>
      <c r="B35" s="24">
        <v>2600</v>
      </c>
      <c r="C35" s="31"/>
      <c r="D35" s="32"/>
      <c r="E35" s="50">
        <v>200</v>
      </c>
      <c r="F35" s="50">
        <v>319</v>
      </c>
      <c r="G35" s="22">
        <f t="shared" si="0"/>
        <v>119</v>
      </c>
      <c r="H35" s="23">
        <f t="shared" si="1"/>
        <v>1.595</v>
      </c>
    </row>
    <row r="36" spans="1:8" x14ac:dyDescent="0.25">
      <c r="A36" s="30" t="s">
        <v>44</v>
      </c>
      <c r="B36" s="24">
        <v>3000</v>
      </c>
      <c r="C36" s="33"/>
      <c r="D36" s="25"/>
      <c r="E36" s="50"/>
      <c r="F36" s="50"/>
      <c r="G36" s="22"/>
      <c r="H36" s="23"/>
    </row>
    <row r="37" spans="1:8" x14ac:dyDescent="0.25">
      <c r="A37" s="30" t="s">
        <v>45</v>
      </c>
      <c r="B37" s="24">
        <v>4000</v>
      </c>
      <c r="C37" s="33"/>
      <c r="D37" s="25"/>
      <c r="E37" s="50"/>
      <c r="F37" s="50"/>
      <c r="G37" s="22"/>
      <c r="H37" s="23"/>
    </row>
    <row r="38" spans="1:8" x14ac:dyDescent="0.25">
      <c r="A38" s="30" t="s">
        <v>46</v>
      </c>
      <c r="B38" s="24">
        <v>5000</v>
      </c>
      <c r="C38" s="25" t="e">
        <f>C22+C26+C36+C37</f>
        <v>#REF!</v>
      </c>
      <c r="D38" s="25" t="e">
        <f>D22+D26+D36+D37</f>
        <v>#REF!</v>
      </c>
      <c r="E38" s="26">
        <f>E22+E26+E36+E37</f>
        <v>82606</v>
      </c>
      <c r="F38" s="26">
        <f>F22+F26+F36+F37</f>
        <v>82560</v>
      </c>
      <c r="G38" s="27">
        <f t="shared" si="0"/>
        <v>-46</v>
      </c>
      <c r="H38" s="28">
        <f t="shared" si="1"/>
        <v>0.99944313972350673</v>
      </c>
    </row>
    <row r="39" spans="1:8" x14ac:dyDescent="0.25">
      <c r="A39" s="30" t="s">
        <v>47</v>
      </c>
      <c r="B39" s="33"/>
      <c r="C39" s="25"/>
      <c r="D39" s="25"/>
      <c r="E39" s="26"/>
      <c r="F39" s="26"/>
      <c r="G39" s="27"/>
      <c r="H39" s="34"/>
    </row>
    <row r="40" spans="1:8" ht="28.5" x14ac:dyDescent="0.25">
      <c r="A40" s="30" t="s">
        <v>48</v>
      </c>
      <c r="B40" s="35">
        <v>6100</v>
      </c>
      <c r="C40" s="25"/>
      <c r="D40" s="25"/>
      <c r="E40" s="50">
        <v>65923</v>
      </c>
      <c r="F40" s="50">
        <v>70850</v>
      </c>
      <c r="G40" s="22">
        <f t="shared" si="0"/>
        <v>4927</v>
      </c>
      <c r="H40" s="23">
        <f t="shared" si="1"/>
        <v>1.0747387103135477</v>
      </c>
    </row>
    <row r="41" spans="1:8" x14ac:dyDescent="0.25">
      <c r="A41" s="30" t="s">
        <v>8</v>
      </c>
      <c r="B41" s="35">
        <v>6200</v>
      </c>
      <c r="C41" s="25"/>
      <c r="D41" s="25"/>
      <c r="E41" s="50">
        <v>6000</v>
      </c>
      <c r="F41" s="50">
        <v>6935</v>
      </c>
      <c r="G41" s="22">
        <f t="shared" si="0"/>
        <v>935</v>
      </c>
      <c r="H41" s="23">
        <f t="shared" si="1"/>
        <v>1.1558333333333333</v>
      </c>
    </row>
    <row r="42" spans="1:8" x14ac:dyDescent="0.25">
      <c r="A42" s="30" t="s">
        <v>49</v>
      </c>
      <c r="B42" s="24">
        <v>6300</v>
      </c>
      <c r="C42" s="25"/>
      <c r="D42" s="25"/>
      <c r="E42" s="50"/>
      <c r="F42" s="50"/>
      <c r="G42" s="22"/>
      <c r="H42" s="23"/>
    </row>
    <row r="43" spans="1:8" x14ac:dyDescent="0.25">
      <c r="A43" s="30" t="s">
        <v>9</v>
      </c>
      <c r="B43" s="24">
        <v>6400</v>
      </c>
      <c r="C43" s="25"/>
      <c r="D43" s="25"/>
      <c r="E43" s="50">
        <v>6600</v>
      </c>
      <c r="F43" s="50">
        <v>1029</v>
      </c>
      <c r="G43" s="22">
        <f t="shared" si="0"/>
        <v>-5571</v>
      </c>
      <c r="H43" s="23">
        <f t="shared" si="1"/>
        <v>0.15590909090909091</v>
      </c>
    </row>
    <row r="44" spans="1:8" x14ac:dyDescent="0.25">
      <c r="A44" s="30" t="s">
        <v>50</v>
      </c>
      <c r="B44" s="24">
        <v>6000</v>
      </c>
      <c r="C44" s="25">
        <f>SUM(C40:C43)</f>
        <v>0</v>
      </c>
      <c r="D44" s="25">
        <f>SUM(D40:D43)</f>
        <v>0</v>
      </c>
      <c r="E44" s="26">
        <f>E40+E41+E42+E43</f>
        <v>78523</v>
      </c>
      <c r="F44" s="26">
        <f>F40+F41+F42+F43</f>
        <v>78814</v>
      </c>
      <c r="G44" s="27">
        <f t="shared" si="0"/>
        <v>291</v>
      </c>
      <c r="H44" s="28">
        <f t="shared" si="1"/>
        <v>1.0037059205583077</v>
      </c>
    </row>
    <row r="45" spans="1:8" x14ac:dyDescent="0.25">
      <c r="A45" s="30" t="s">
        <v>51</v>
      </c>
      <c r="B45" s="36"/>
      <c r="C45" s="25"/>
      <c r="D45" s="25"/>
      <c r="E45" s="50"/>
      <c r="F45" s="50"/>
      <c r="G45" s="22"/>
      <c r="H45" s="23"/>
    </row>
    <row r="46" spans="1:8" x14ac:dyDescent="0.25">
      <c r="A46" s="37" t="s">
        <v>52</v>
      </c>
      <c r="B46" s="24" t="s">
        <v>53</v>
      </c>
      <c r="C46" s="25"/>
      <c r="D46" s="25"/>
      <c r="E46" s="50">
        <v>37000</v>
      </c>
      <c r="F46" s="50">
        <v>33811</v>
      </c>
      <c r="G46" s="22">
        <f t="shared" si="0"/>
        <v>-3189</v>
      </c>
      <c r="H46" s="23">
        <f t="shared" si="1"/>
        <v>0.91381081081081084</v>
      </c>
    </row>
    <row r="47" spans="1:8" x14ac:dyDescent="0.25">
      <c r="A47" s="37" t="s">
        <v>54</v>
      </c>
      <c r="B47" s="24" t="s">
        <v>55</v>
      </c>
      <c r="C47" s="25"/>
      <c r="D47" s="25"/>
      <c r="E47" s="50">
        <v>8200</v>
      </c>
      <c r="F47" s="50">
        <v>7201</v>
      </c>
      <c r="G47" s="22">
        <f t="shared" si="0"/>
        <v>-999</v>
      </c>
      <c r="H47" s="23">
        <f t="shared" si="1"/>
        <v>0.87817073170731708</v>
      </c>
    </row>
    <row r="48" spans="1:8" x14ac:dyDescent="0.25">
      <c r="A48" s="37" t="s">
        <v>57</v>
      </c>
      <c r="B48" s="24" t="s">
        <v>56</v>
      </c>
      <c r="C48" s="25"/>
      <c r="D48" s="25"/>
      <c r="E48" s="50">
        <v>20500</v>
      </c>
      <c r="F48" s="50">
        <v>20899</v>
      </c>
      <c r="G48" s="22">
        <f t="shared" si="0"/>
        <v>399</v>
      </c>
      <c r="H48" s="23">
        <f t="shared" si="1"/>
        <v>1.0194634146341464</v>
      </c>
    </row>
    <row r="49" spans="1:8" x14ac:dyDescent="0.25">
      <c r="A49" s="37" t="s">
        <v>59</v>
      </c>
      <c r="B49" s="24" t="s">
        <v>58</v>
      </c>
      <c r="C49" s="25"/>
      <c r="D49" s="25"/>
      <c r="E49" s="50">
        <v>650</v>
      </c>
      <c r="F49" s="50">
        <v>407</v>
      </c>
      <c r="G49" s="22">
        <f t="shared" si="0"/>
        <v>-243</v>
      </c>
      <c r="H49" s="23">
        <f t="shared" si="1"/>
        <v>0.62615384615384617</v>
      </c>
    </row>
    <row r="50" spans="1:8" x14ac:dyDescent="0.25">
      <c r="A50" s="37" t="s">
        <v>91</v>
      </c>
      <c r="B50" s="24" t="s">
        <v>60</v>
      </c>
      <c r="C50" s="25"/>
      <c r="D50" s="25"/>
      <c r="E50" s="50">
        <v>4900</v>
      </c>
      <c r="F50" s="50">
        <v>4628</v>
      </c>
      <c r="G50" s="22">
        <f t="shared" si="0"/>
        <v>-272</v>
      </c>
      <c r="H50" s="23">
        <f t="shared" si="1"/>
        <v>0.94448979591836735</v>
      </c>
    </row>
    <row r="51" spans="1:8" ht="30" x14ac:dyDescent="0.25">
      <c r="A51" s="37" t="s">
        <v>66</v>
      </c>
      <c r="B51" s="24" t="s">
        <v>61</v>
      </c>
      <c r="C51" s="25"/>
      <c r="D51" s="25"/>
      <c r="E51" s="50">
        <v>250</v>
      </c>
      <c r="F51" s="50">
        <v>4</v>
      </c>
      <c r="G51" s="22">
        <f t="shared" si="0"/>
        <v>-246</v>
      </c>
      <c r="H51" s="23">
        <f t="shared" si="1"/>
        <v>1.6E-2</v>
      </c>
    </row>
    <row r="52" spans="1:8" x14ac:dyDescent="0.25">
      <c r="A52" s="37" t="s">
        <v>67</v>
      </c>
      <c r="B52" s="24" t="s">
        <v>62</v>
      </c>
      <c r="C52" s="25"/>
      <c r="D52" s="25"/>
      <c r="E52" s="50">
        <v>23</v>
      </c>
      <c r="F52" s="50">
        <v>23</v>
      </c>
      <c r="G52" s="22">
        <f t="shared" si="0"/>
        <v>0</v>
      </c>
      <c r="H52" s="23">
        <f t="shared" si="1"/>
        <v>1</v>
      </c>
    </row>
    <row r="53" spans="1:8" x14ac:dyDescent="0.25">
      <c r="A53" s="37" t="s">
        <v>68</v>
      </c>
      <c r="B53" s="24" t="s">
        <v>63</v>
      </c>
      <c r="C53" s="25"/>
      <c r="D53" s="25"/>
      <c r="E53" s="50"/>
      <c r="F53" s="50"/>
      <c r="G53" s="22"/>
      <c r="H53" s="23"/>
    </row>
    <row r="54" spans="1:8" x14ac:dyDescent="0.25">
      <c r="A54" s="37" t="s">
        <v>92</v>
      </c>
      <c r="B54" s="24" t="s">
        <v>64</v>
      </c>
      <c r="C54" s="25"/>
      <c r="D54" s="25"/>
      <c r="E54" s="50">
        <v>2500</v>
      </c>
      <c r="F54" s="50">
        <v>3919</v>
      </c>
      <c r="G54" s="22">
        <f t="shared" si="0"/>
        <v>1419</v>
      </c>
      <c r="H54" s="23">
        <f t="shared" si="1"/>
        <v>1.5676000000000001</v>
      </c>
    </row>
    <row r="55" spans="1:8" ht="30" x14ac:dyDescent="0.25">
      <c r="A55" s="37" t="s">
        <v>69</v>
      </c>
      <c r="B55" s="24" t="s">
        <v>65</v>
      </c>
      <c r="C55" s="25"/>
      <c r="D55" s="25"/>
      <c r="E55" s="50">
        <v>4500</v>
      </c>
      <c r="F55" s="50">
        <v>7922</v>
      </c>
      <c r="G55" s="22">
        <f t="shared" si="0"/>
        <v>3422</v>
      </c>
      <c r="H55" s="23">
        <f t="shared" si="1"/>
        <v>1.7604444444444445</v>
      </c>
    </row>
    <row r="56" spans="1:8" ht="15.75" x14ac:dyDescent="0.25">
      <c r="A56" s="38" t="s">
        <v>7</v>
      </c>
      <c r="B56" s="24">
        <v>5000</v>
      </c>
      <c r="C56" s="25" t="e">
        <f>C38</f>
        <v>#REF!</v>
      </c>
      <c r="D56" s="25" t="e">
        <f>D38</f>
        <v>#REF!</v>
      </c>
      <c r="E56" s="26">
        <f>E38</f>
        <v>82606</v>
      </c>
      <c r="F56" s="26">
        <f>F38</f>
        <v>82560</v>
      </c>
      <c r="G56" s="27">
        <f t="shared" si="0"/>
        <v>-46</v>
      </c>
      <c r="H56" s="28">
        <f t="shared" si="1"/>
        <v>0.99944313972350673</v>
      </c>
    </row>
    <row r="57" spans="1:8" ht="15.75" x14ac:dyDescent="0.25">
      <c r="A57" s="38" t="s">
        <v>70</v>
      </c>
      <c r="B57" s="24">
        <v>6000</v>
      </c>
      <c r="C57" s="25">
        <f>SUM(C46:C55)</f>
        <v>0</v>
      </c>
      <c r="D57" s="25">
        <f>SUM(D46:D55)</f>
        <v>0</v>
      </c>
      <c r="E57" s="26">
        <f>E44</f>
        <v>78523</v>
      </c>
      <c r="F57" s="26">
        <f>SUM(F46:F55)</f>
        <v>78814</v>
      </c>
      <c r="G57" s="27">
        <f t="shared" si="0"/>
        <v>291</v>
      </c>
      <c r="H57" s="28">
        <f t="shared" si="1"/>
        <v>1.0037059205583077</v>
      </c>
    </row>
    <row r="58" spans="1:8" ht="31.5" x14ac:dyDescent="0.25">
      <c r="A58" s="38" t="s">
        <v>71</v>
      </c>
      <c r="B58" s="24">
        <v>7000</v>
      </c>
      <c r="C58" s="25" t="e">
        <f>C56-C57</f>
        <v>#REF!</v>
      </c>
      <c r="D58" s="25" t="e">
        <f>D56-D57</f>
        <v>#REF!</v>
      </c>
      <c r="E58" s="26">
        <f>E56-E57</f>
        <v>4083</v>
      </c>
      <c r="F58" s="26">
        <f>F56-F57</f>
        <v>3746</v>
      </c>
      <c r="G58" s="27">
        <f t="shared" si="0"/>
        <v>-337</v>
      </c>
      <c r="H58" s="28">
        <f t="shared" si="1"/>
        <v>0.91746265001224592</v>
      </c>
    </row>
    <row r="59" spans="1:8" ht="15.75" x14ac:dyDescent="0.25">
      <c r="A59" s="65" t="s">
        <v>96</v>
      </c>
      <c r="B59" s="66"/>
      <c r="C59" s="66"/>
      <c r="D59" s="66"/>
      <c r="E59" s="66"/>
      <c r="F59" s="67"/>
      <c r="G59" s="27"/>
      <c r="H59" s="28"/>
    </row>
    <row r="60" spans="1:8" ht="15.75" x14ac:dyDescent="0.25">
      <c r="A60" s="38" t="s">
        <v>93</v>
      </c>
      <c r="B60" s="24">
        <v>8000</v>
      </c>
      <c r="C60" s="25"/>
      <c r="D60" s="25"/>
      <c r="E60" s="26">
        <v>50</v>
      </c>
      <c r="F60" s="26">
        <v>134</v>
      </c>
      <c r="G60" s="27">
        <f t="shared" si="0"/>
        <v>84</v>
      </c>
      <c r="H60" s="28">
        <f t="shared" si="1"/>
        <v>2.68</v>
      </c>
    </row>
    <row r="61" spans="1:8" ht="15.75" x14ac:dyDescent="0.25">
      <c r="A61" s="38" t="s">
        <v>94</v>
      </c>
      <c r="B61" s="24">
        <v>9000</v>
      </c>
      <c r="C61" s="25"/>
      <c r="D61" s="25"/>
      <c r="E61" s="26">
        <v>50</v>
      </c>
      <c r="F61" s="26">
        <v>134</v>
      </c>
      <c r="G61" s="27">
        <f t="shared" si="0"/>
        <v>84</v>
      </c>
      <c r="H61" s="28"/>
    </row>
    <row r="62" spans="1:8" ht="31.5" x14ac:dyDescent="0.25">
      <c r="A62" s="38" t="s">
        <v>97</v>
      </c>
      <c r="B62" s="24">
        <v>10000</v>
      </c>
      <c r="C62" s="25"/>
      <c r="D62" s="25"/>
      <c r="E62" s="26">
        <f>E60-E61</f>
        <v>0</v>
      </c>
      <c r="F62" s="26">
        <f>F60-F61</f>
        <v>0</v>
      </c>
      <c r="G62" s="27">
        <f t="shared" si="0"/>
        <v>0</v>
      </c>
      <c r="H62" s="28" t="e">
        <f>F62/E62</f>
        <v>#DIV/0!</v>
      </c>
    </row>
    <row r="63" spans="1:8" ht="15.75" x14ac:dyDescent="0.25">
      <c r="A63" s="68" t="s">
        <v>95</v>
      </c>
      <c r="B63" s="68"/>
      <c r="C63" s="68"/>
      <c r="D63" s="68"/>
      <c r="E63" s="68"/>
      <c r="F63" s="68"/>
      <c r="G63" s="27"/>
      <c r="H63" s="28"/>
    </row>
    <row r="64" spans="1:8" x14ac:dyDescent="0.25">
      <c r="A64" s="30" t="s">
        <v>72</v>
      </c>
      <c r="B64" s="24">
        <v>11000</v>
      </c>
      <c r="C64" s="35">
        <f>SUM(C66:C68)</f>
        <v>0</v>
      </c>
      <c r="D64" s="35">
        <f>SUM(D66:D68)</f>
        <v>0</v>
      </c>
      <c r="E64" s="26">
        <f>E66+E67+E68</f>
        <v>55</v>
      </c>
      <c r="F64" s="26">
        <f>F66+F67+F68</f>
        <v>2176</v>
      </c>
      <c r="G64" s="27">
        <f t="shared" si="0"/>
        <v>2121</v>
      </c>
      <c r="H64" s="28">
        <f t="shared" si="1"/>
        <v>39.563636363636363</v>
      </c>
    </row>
    <row r="65" spans="1:8" x14ac:dyDescent="0.25">
      <c r="A65" s="30" t="s">
        <v>73</v>
      </c>
      <c r="B65" s="33"/>
      <c r="C65" s="35"/>
      <c r="D65" s="35"/>
      <c r="E65" s="50"/>
      <c r="F65" s="50"/>
      <c r="G65" s="22"/>
      <c r="H65" s="23"/>
    </row>
    <row r="66" spans="1:8" ht="30" x14ac:dyDescent="0.25">
      <c r="A66" s="37" t="s">
        <v>74</v>
      </c>
      <c r="B66" s="35">
        <v>11100</v>
      </c>
      <c r="C66" s="35"/>
      <c r="D66" s="35"/>
      <c r="E66" s="50">
        <v>50</v>
      </c>
      <c r="F66" s="50">
        <v>2160</v>
      </c>
      <c r="G66" s="22">
        <f t="shared" si="0"/>
        <v>2110</v>
      </c>
      <c r="H66" s="23">
        <f t="shared" si="1"/>
        <v>43.2</v>
      </c>
    </row>
    <row r="67" spans="1:8" x14ac:dyDescent="0.25">
      <c r="A67" s="37" t="s">
        <v>75</v>
      </c>
      <c r="B67" s="35">
        <v>11200</v>
      </c>
      <c r="C67" s="35"/>
      <c r="D67" s="35"/>
      <c r="E67" s="50"/>
      <c r="F67" s="50">
        <v>16</v>
      </c>
      <c r="G67" s="22"/>
      <c r="H67" s="23"/>
    </row>
    <row r="68" spans="1:8" x14ac:dyDescent="0.25">
      <c r="A68" s="37" t="s">
        <v>76</v>
      </c>
      <c r="B68" s="35">
        <v>11300</v>
      </c>
      <c r="C68" s="35"/>
      <c r="D68" s="35"/>
      <c r="E68" s="50">
        <v>5</v>
      </c>
      <c r="F68" s="50"/>
      <c r="G68" s="22"/>
      <c r="H68" s="23"/>
    </row>
    <row r="69" spans="1:8" x14ac:dyDescent="0.25">
      <c r="A69" s="39" t="s">
        <v>77</v>
      </c>
      <c r="B69" s="35">
        <v>12000</v>
      </c>
      <c r="C69" s="35">
        <f>C71</f>
        <v>0</v>
      </c>
      <c r="D69" s="35">
        <f>D71</f>
        <v>0</v>
      </c>
      <c r="E69" s="50">
        <f>E71</f>
        <v>55</v>
      </c>
      <c r="F69" s="50">
        <f>F71</f>
        <v>202</v>
      </c>
      <c r="G69" s="22"/>
      <c r="H69" s="23"/>
    </row>
    <row r="70" spans="1:8" x14ac:dyDescent="0.25">
      <c r="A70" s="39" t="s">
        <v>73</v>
      </c>
      <c r="B70" s="35"/>
      <c r="C70" s="35"/>
      <c r="D70" s="35"/>
      <c r="E70" s="50"/>
      <c r="F70" s="50"/>
      <c r="G70" s="22"/>
      <c r="H70" s="23"/>
    </row>
    <row r="71" spans="1:8" x14ac:dyDescent="0.25">
      <c r="A71" s="37" t="s">
        <v>78</v>
      </c>
      <c r="B71" s="35">
        <v>12100</v>
      </c>
      <c r="C71" s="35"/>
      <c r="D71" s="35"/>
      <c r="E71" s="50">
        <v>55</v>
      </c>
      <c r="F71" s="50">
        <v>202</v>
      </c>
      <c r="G71" s="22"/>
      <c r="H71" s="23"/>
    </row>
    <row r="72" spans="1:8" ht="15.75" x14ac:dyDescent="0.25">
      <c r="A72" s="38" t="s">
        <v>7</v>
      </c>
      <c r="B72" s="35">
        <v>11000</v>
      </c>
      <c r="C72" s="35">
        <f>C64</f>
        <v>0</v>
      </c>
      <c r="D72" s="35">
        <f>D64</f>
        <v>0</v>
      </c>
      <c r="E72" s="26">
        <f>E64</f>
        <v>55</v>
      </c>
      <c r="F72" s="26">
        <f>F64</f>
        <v>2176</v>
      </c>
      <c r="G72" s="27">
        <f t="shared" si="0"/>
        <v>2121</v>
      </c>
      <c r="H72" s="28">
        <f t="shared" si="1"/>
        <v>39.563636363636363</v>
      </c>
    </row>
    <row r="73" spans="1:8" ht="15.75" x14ac:dyDescent="0.25">
      <c r="A73" s="38" t="s">
        <v>70</v>
      </c>
      <c r="B73" s="35">
        <v>12000</v>
      </c>
      <c r="C73" s="35">
        <f>C69</f>
        <v>0</v>
      </c>
      <c r="D73" s="35">
        <f>D69</f>
        <v>0</v>
      </c>
      <c r="E73" s="26">
        <f>E69</f>
        <v>55</v>
      </c>
      <c r="F73" s="26">
        <f>F69</f>
        <v>202</v>
      </c>
      <c r="G73" s="27">
        <f t="shared" si="0"/>
        <v>147</v>
      </c>
      <c r="H73" s="28">
        <f t="shared" si="1"/>
        <v>3.6727272727272728</v>
      </c>
    </row>
    <row r="74" spans="1:8" ht="31.5" x14ac:dyDescent="0.25">
      <c r="A74" s="38" t="s">
        <v>79</v>
      </c>
      <c r="B74" s="35">
        <v>13000</v>
      </c>
      <c r="C74" s="35">
        <f>C72-C73</f>
        <v>0</v>
      </c>
      <c r="D74" s="35">
        <f>D72-D73</f>
        <v>0</v>
      </c>
      <c r="E74" s="50">
        <f>E72-E73</f>
        <v>0</v>
      </c>
      <c r="F74" s="50">
        <f>F72-F73</f>
        <v>1974</v>
      </c>
      <c r="G74" s="22">
        <f t="shared" si="0"/>
        <v>1974</v>
      </c>
      <c r="H74" s="23" t="e">
        <f t="shared" si="1"/>
        <v>#DIV/0!</v>
      </c>
    </row>
    <row r="75" spans="1:8" ht="15.75" x14ac:dyDescent="0.25">
      <c r="A75" s="38"/>
      <c r="B75" s="35"/>
      <c r="C75" s="35"/>
      <c r="D75" s="35"/>
      <c r="E75" s="50"/>
      <c r="F75" s="50"/>
      <c r="G75" s="22"/>
      <c r="H75" s="23"/>
    </row>
    <row r="76" spans="1:8" x14ac:dyDescent="0.25">
      <c r="A76" s="40" t="s">
        <v>80</v>
      </c>
      <c r="B76" s="35"/>
      <c r="C76" s="35"/>
      <c r="D76" s="35"/>
      <c r="E76" s="50"/>
      <c r="F76" s="50"/>
      <c r="G76" s="22"/>
      <c r="H76" s="23"/>
    </row>
    <row r="77" spans="1:8" ht="15.75" x14ac:dyDescent="0.25">
      <c r="A77" s="41" t="s">
        <v>81</v>
      </c>
      <c r="B77" s="24"/>
      <c r="C77" s="25"/>
      <c r="D77" s="25"/>
      <c r="E77" s="50">
        <f>E78+E79+E80+E81</f>
        <v>16600</v>
      </c>
      <c r="F77" s="50">
        <f>F78+F79+F80+F81</f>
        <v>2139</v>
      </c>
      <c r="G77" s="22">
        <f t="shared" ref="G77:G81" si="2">F77-E77</f>
        <v>-14461</v>
      </c>
      <c r="H77" s="23">
        <f t="shared" ref="H77:H81" si="3">F77/E77</f>
        <v>0.12885542168674699</v>
      </c>
    </row>
    <row r="78" spans="1:8" ht="15.75" x14ac:dyDescent="0.25">
      <c r="A78" s="42" t="s">
        <v>83</v>
      </c>
      <c r="B78" s="24" t="s">
        <v>82</v>
      </c>
      <c r="C78" s="25"/>
      <c r="D78" s="25"/>
      <c r="E78" s="50">
        <v>10800</v>
      </c>
      <c r="F78" s="50">
        <v>2033</v>
      </c>
      <c r="G78" s="22"/>
      <c r="H78" s="23"/>
    </row>
    <row r="79" spans="1:8" ht="15.75" x14ac:dyDescent="0.25">
      <c r="A79" s="42" t="s">
        <v>84</v>
      </c>
      <c r="B79" s="24" t="s">
        <v>82</v>
      </c>
      <c r="C79" s="25"/>
      <c r="D79" s="25"/>
      <c r="E79" s="50">
        <v>100</v>
      </c>
      <c r="F79" s="50">
        <v>0</v>
      </c>
      <c r="G79" s="22">
        <f t="shared" si="2"/>
        <v>-100</v>
      </c>
      <c r="H79" s="23">
        <f t="shared" si="3"/>
        <v>0</v>
      </c>
    </row>
    <row r="80" spans="1:8" ht="15.75" x14ac:dyDescent="0.25">
      <c r="A80" s="42" t="s">
        <v>85</v>
      </c>
      <c r="B80" s="24" t="s">
        <v>82</v>
      </c>
      <c r="C80" s="25"/>
      <c r="D80" s="25"/>
      <c r="E80" s="50">
        <v>200</v>
      </c>
      <c r="F80" s="50">
        <v>1</v>
      </c>
      <c r="G80" s="22">
        <f t="shared" si="2"/>
        <v>-199</v>
      </c>
      <c r="H80" s="23">
        <f t="shared" si="3"/>
        <v>5.0000000000000001E-3</v>
      </c>
    </row>
    <row r="81" spans="1:8" ht="15.75" x14ac:dyDescent="0.25">
      <c r="A81" s="42" t="s">
        <v>86</v>
      </c>
      <c r="B81" s="24" t="s">
        <v>82</v>
      </c>
      <c r="C81" s="25"/>
      <c r="D81" s="25"/>
      <c r="E81" s="50">
        <v>5500</v>
      </c>
      <c r="F81" s="50">
        <v>105</v>
      </c>
      <c r="G81" s="22">
        <f t="shared" si="2"/>
        <v>-5395</v>
      </c>
      <c r="H81" s="23">
        <f t="shared" si="3"/>
        <v>1.9090909090909092E-2</v>
      </c>
    </row>
    <row r="82" spans="1:8" ht="15.75" x14ac:dyDescent="0.25">
      <c r="A82" s="41" t="s">
        <v>87</v>
      </c>
      <c r="B82" s="24" t="s">
        <v>82</v>
      </c>
      <c r="C82" s="25"/>
      <c r="D82" s="25"/>
      <c r="E82" s="50"/>
      <c r="F82" s="50"/>
      <c r="G82" s="22"/>
      <c r="H82" s="23"/>
    </row>
    <row r="83" spans="1:8" ht="15.75" x14ac:dyDescent="0.25">
      <c r="A83" s="41" t="s">
        <v>88</v>
      </c>
      <c r="B83" s="24" t="s">
        <v>82</v>
      </c>
      <c r="C83" s="25"/>
      <c r="D83" s="25"/>
      <c r="E83" s="50"/>
      <c r="F83" s="50"/>
      <c r="G83" s="22"/>
      <c r="H83" s="23"/>
    </row>
    <row r="84" spans="1:8" ht="15.75" x14ac:dyDescent="0.25">
      <c r="A84" s="41" t="s">
        <v>89</v>
      </c>
      <c r="B84" s="24" t="s">
        <v>82</v>
      </c>
      <c r="C84" s="25"/>
      <c r="D84" s="25"/>
      <c r="E84" s="50"/>
      <c r="F84" s="50"/>
      <c r="G84" s="22"/>
      <c r="H84" s="23"/>
    </row>
    <row r="87" spans="1:8" x14ac:dyDescent="0.25">
      <c r="A87" s="43" t="s">
        <v>90</v>
      </c>
      <c r="B87" s="44"/>
      <c r="C87" s="44"/>
      <c r="D87" s="44"/>
      <c r="E87" s="49"/>
      <c r="F87" s="60" t="s">
        <v>100</v>
      </c>
      <c r="G87" s="60"/>
    </row>
    <row r="88" spans="1:8" x14ac:dyDescent="0.25">
      <c r="A88" s="45"/>
    </row>
    <row r="89" spans="1:8" x14ac:dyDescent="0.25">
      <c r="A89" s="47"/>
      <c r="B89" s="47"/>
      <c r="C89" s="47"/>
    </row>
    <row r="90" spans="1:8" x14ac:dyDescent="0.25">
      <c r="A90" s="43"/>
      <c r="B90" s="44"/>
      <c r="C90" s="44"/>
      <c r="D90" s="44"/>
      <c r="E90" s="49"/>
      <c r="F90" s="60"/>
      <c r="G90" s="60"/>
    </row>
    <row r="91" spans="1:8" x14ac:dyDescent="0.25">
      <c r="A91" s="47"/>
      <c r="B91" s="47"/>
      <c r="C91" s="47"/>
    </row>
    <row r="92" spans="1:8" x14ac:dyDescent="0.25">
      <c r="A92" s="47"/>
      <c r="B92" s="47"/>
      <c r="C92" s="47"/>
    </row>
    <row r="93" spans="1:8" x14ac:dyDescent="0.25">
      <c r="A93" s="45"/>
    </row>
    <row r="94" spans="1:8" x14ac:dyDescent="0.25">
      <c r="A94" s="45"/>
    </row>
    <row r="95" spans="1:8" x14ac:dyDescent="0.25">
      <c r="A95" s="45"/>
    </row>
    <row r="96" spans="1:8" x14ac:dyDescent="0.25">
      <c r="A96" s="47"/>
      <c r="B96" s="47"/>
      <c r="C96" s="47"/>
    </row>
  </sheetData>
  <mergeCells count="26">
    <mergeCell ref="A16:H16"/>
    <mergeCell ref="E1:H1"/>
    <mergeCell ref="E2:H2"/>
    <mergeCell ref="E3:H3"/>
    <mergeCell ref="E4:H4"/>
    <mergeCell ref="A6:E6"/>
    <mergeCell ref="G6:H6"/>
    <mergeCell ref="G7:H7"/>
    <mergeCell ref="G8:H8"/>
    <mergeCell ref="G9:H9"/>
    <mergeCell ref="A14:H14"/>
    <mergeCell ref="A15:H15"/>
    <mergeCell ref="F87:G87"/>
    <mergeCell ref="F90:G90"/>
    <mergeCell ref="G17:G18"/>
    <mergeCell ref="H17:H18"/>
    <mergeCell ref="A20:H20"/>
    <mergeCell ref="E21:F21"/>
    <mergeCell ref="A59:F59"/>
    <mergeCell ref="A63:F63"/>
    <mergeCell ref="A17:A18"/>
    <mergeCell ref="B17:B18"/>
    <mergeCell ref="C17:C18"/>
    <mergeCell ref="D17:D18"/>
    <mergeCell ref="E17:E18"/>
    <mergeCell ref="F17:F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topLeftCell="A23" zoomScaleNormal="100" workbookViewId="0">
      <selection activeCell="M78" sqref="M78"/>
    </sheetView>
  </sheetViews>
  <sheetFormatPr defaultRowHeight="15" x14ac:dyDescent="0.25"/>
  <cols>
    <col min="1" max="1" width="62.7109375" style="46" customWidth="1"/>
    <col min="2" max="2" width="16.5703125" style="46" customWidth="1"/>
    <col min="3" max="3" width="0.28515625" style="46" hidden="1" customWidth="1"/>
    <col min="4" max="4" width="0.140625" style="46" hidden="1" customWidth="1"/>
    <col min="5" max="5" width="13.85546875" style="15" customWidth="1"/>
    <col min="6" max="6" width="14" style="15" customWidth="1"/>
    <col min="7" max="7" width="13.140625" style="15" customWidth="1"/>
    <col min="8" max="8" width="12.5703125" style="16" customWidth="1"/>
  </cols>
  <sheetData>
    <row r="1" spans="1:8" x14ac:dyDescent="0.25">
      <c r="A1" s="1"/>
      <c r="B1" s="2"/>
      <c r="C1" s="2"/>
      <c r="D1" s="2"/>
      <c r="E1" s="72" t="s">
        <v>0</v>
      </c>
      <c r="F1" s="72"/>
      <c r="G1" s="72"/>
      <c r="H1" s="72"/>
    </row>
    <row r="2" spans="1:8" x14ac:dyDescent="0.25">
      <c r="A2" s="1"/>
      <c r="B2" s="2"/>
      <c r="C2" s="2"/>
      <c r="D2" s="2"/>
      <c r="E2" s="73" t="s">
        <v>1</v>
      </c>
      <c r="F2" s="73"/>
      <c r="G2" s="73"/>
      <c r="H2" s="73"/>
    </row>
    <row r="3" spans="1:8" x14ac:dyDescent="0.25">
      <c r="A3" s="1"/>
      <c r="B3" s="2"/>
      <c r="C3" s="2"/>
      <c r="D3" s="2"/>
      <c r="E3" s="74" t="s">
        <v>2</v>
      </c>
      <c r="F3" s="74"/>
      <c r="G3" s="74"/>
      <c r="H3" s="74"/>
    </row>
    <row r="4" spans="1:8" x14ac:dyDescent="0.25">
      <c r="A4" s="1"/>
      <c r="B4" s="2"/>
      <c r="C4" s="2"/>
      <c r="D4" s="2"/>
      <c r="E4" s="75" t="s">
        <v>10</v>
      </c>
      <c r="F4" s="75"/>
      <c r="G4" s="75"/>
      <c r="H4" s="75"/>
    </row>
    <row r="5" spans="1:8" x14ac:dyDescent="0.25">
      <c r="A5" s="1"/>
      <c r="B5" s="2"/>
      <c r="C5" s="2"/>
      <c r="D5" s="2"/>
      <c r="E5" s="53"/>
      <c r="F5" s="53"/>
      <c r="G5" s="53"/>
      <c r="H5" s="3" t="s">
        <v>3</v>
      </c>
    </row>
    <row r="6" spans="1:8" x14ac:dyDescent="0.25">
      <c r="A6" s="76" t="s">
        <v>11</v>
      </c>
      <c r="B6" s="76"/>
      <c r="C6" s="76"/>
      <c r="D6" s="76"/>
      <c r="E6" s="76"/>
      <c r="F6" s="4" t="s">
        <v>12</v>
      </c>
      <c r="G6" s="77">
        <v>2001311</v>
      </c>
      <c r="H6" s="77"/>
    </row>
    <row r="7" spans="1:8" x14ac:dyDescent="0.25">
      <c r="A7" s="5" t="s">
        <v>13</v>
      </c>
      <c r="B7" s="6"/>
      <c r="C7" s="6"/>
      <c r="D7" s="6"/>
      <c r="E7" s="7"/>
      <c r="F7" s="4" t="s">
        <v>14</v>
      </c>
      <c r="G7" s="77">
        <v>6110100000</v>
      </c>
      <c r="H7" s="77"/>
    </row>
    <row r="8" spans="1:8" x14ac:dyDescent="0.25">
      <c r="A8" s="5" t="s">
        <v>15</v>
      </c>
      <c r="B8" s="6"/>
      <c r="C8" s="6"/>
      <c r="D8" s="6"/>
      <c r="E8" s="7"/>
      <c r="F8" s="4" t="s">
        <v>16</v>
      </c>
      <c r="G8" s="77">
        <v>430</v>
      </c>
      <c r="H8" s="77"/>
    </row>
    <row r="9" spans="1:8" x14ac:dyDescent="0.25">
      <c r="A9" s="5" t="s">
        <v>17</v>
      </c>
      <c r="B9" s="6"/>
      <c r="C9" s="6"/>
      <c r="D9" s="6"/>
      <c r="E9" s="7"/>
      <c r="F9" s="4" t="s">
        <v>18</v>
      </c>
      <c r="G9" s="77" t="s">
        <v>19</v>
      </c>
      <c r="H9" s="77"/>
    </row>
    <row r="10" spans="1:8" x14ac:dyDescent="0.25">
      <c r="A10" s="5" t="s">
        <v>20</v>
      </c>
      <c r="B10" s="6">
        <v>1059</v>
      </c>
      <c r="C10" s="6"/>
      <c r="D10" s="6"/>
      <c r="E10" s="7"/>
      <c r="F10" s="4"/>
      <c r="G10" s="8"/>
      <c r="H10" s="9"/>
    </row>
    <row r="11" spans="1:8" x14ac:dyDescent="0.25">
      <c r="A11" s="5" t="s">
        <v>21</v>
      </c>
      <c r="B11" s="6"/>
      <c r="C11" s="6"/>
      <c r="D11" s="6"/>
      <c r="E11" s="7"/>
      <c r="F11" s="10"/>
      <c r="G11" s="11"/>
      <c r="H11" s="12"/>
    </row>
    <row r="12" spans="1:8" x14ac:dyDescent="0.25">
      <c r="A12" s="5" t="s">
        <v>22</v>
      </c>
      <c r="B12" s="6"/>
      <c r="C12" s="6"/>
      <c r="D12" s="6"/>
      <c r="E12" s="7"/>
      <c r="F12" s="10"/>
      <c r="G12" s="11"/>
      <c r="H12" s="12"/>
    </row>
    <row r="13" spans="1:8" x14ac:dyDescent="0.25">
      <c r="A13" s="13"/>
      <c r="B13" s="2"/>
      <c r="C13" s="2"/>
      <c r="D13" s="2"/>
      <c r="E13" s="14"/>
      <c r="F13" s="10"/>
    </row>
    <row r="14" spans="1:8" ht="20.25" x14ac:dyDescent="0.3">
      <c r="A14" s="78" t="s">
        <v>23</v>
      </c>
      <c r="B14" s="78"/>
      <c r="C14" s="78"/>
      <c r="D14" s="78"/>
      <c r="E14" s="78"/>
      <c r="F14" s="78"/>
      <c r="G14" s="78"/>
      <c r="H14" s="78"/>
    </row>
    <row r="15" spans="1:8" ht="18.75" x14ac:dyDescent="0.3">
      <c r="A15" s="79" t="s">
        <v>104</v>
      </c>
      <c r="B15" s="79"/>
      <c r="C15" s="79"/>
      <c r="D15" s="79"/>
      <c r="E15" s="79"/>
      <c r="F15" s="79"/>
      <c r="G15" s="79"/>
      <c r="H15" s="79"/>
    </row>
    <row r="16" spans="1:8" ht="15.75" x14ac:dyDescent="0.25">
      <c r="A16" s="71" t="s">
        <v>4</v>
      </c>
      <c r="B16" s="71"/>
      <c r="C16" s="71"/>
      <c r="D16" s="71"/>
      <c r="E16" s="71"/>
      <c r="F16" s="71"/>
      <c r="G16" s="71"/>
      <c r="H16" s="71"/>
    </row>
    <row r="17" spans="1:8" x14ac:dyDescent="0.25">
      <c r="A17" s="69"/>
      <c r="B17" s="69" t="s">
        <v>24</v>
      </c>
      <c r="C17" s="69" t="s">
        <v>25</v>
      </c>
      <c r="D17" s="69" t="s">
        <v>26</v>
      </c>
      <c r="E17" s="69" t="s">
        <v>27</v>
      </c>
      <c r="F17" s="69" t="s">
        <v>28</v>
      </c>
      <c r="G17" s="61" t="s">
        <v>5</v>
      </c>
      <c r="H17" s="62" t="s">
        <v>6</v>
      </c>
    </row>
    <row r="18" spans="1:8" x14ac:dyDescent="0.25">
      <c r="A18" s="69"/>
      <c r="B18" s="70"/>
      <c r="C18" s="70"/>
      <c r="D18" s="70"/>
      <c r="E18" s="69"/>
      <c r="F18" s="69"/>
      <c r="G18" s="61"/>
      <c r="H18" s="62"/>
    </row>
    <row r="19" spans="1:8" x14ac:dyDescent="0.25">
      <c r="A19" s="56">
        <v>1</v>
      </c>
      <c r="B19" s="56">
        <v>2</v>
      </c>
      <c r="C19" s="56">
        <v>3</v>
      </c>
      <c r="D19" s="56">
        <v>4</v>
      </c>
      <c r="E19" s="17">
        <v>3</v>
      </c>
      <c r="F19" s="18">
        <v>4</v>
      </c>
      <c r="G19" s="19">
        <v>5</v>
      </c>
      <c r="H19" s="20">
        <v>6</v>
      </c>
    </row>
    <row r="20" spans="1:8" ht="15.75" x14ac:dyDescent="0.25">
      <c r="A20" s="63" t="s">
        <v>29</v>
      </c>
      <c r="B20" s="63"/>
      <c r="C20" s="63"/>
      <c r="D20" s="63"/>
      <c r="E20" s="63"/>
      <c r="F20" s="63"/>
      <c r="G20" s="63"/>
      <c r="H20" s="63"/>
    </row>
    <row r="21" spans="1:8" x14ac:dyDescent="0.25">
      <c r="A21" s="21" t="s">
        <v>30</v>
      </c>
      <c r="B21" s="21"/>
      <c r="C21" s="21"/>
      <c r="D21" s="21"/>
      <c r="E21" s="64"/>
      <c r="F21" s="64"/>
      <c r="G21" s="22"/>
      <c r="H21" s="23"/>
    </row>
    <row r="22" spans="1:8" ht="29.25" x14ac:dyDescent="0.25">
      <c r="A22" s="21" t="s">
        <v>31</v>
      </c>
      <c r="B22" s="24">
        <v>1000</v>
      </c>
      <c r="C22" s="25">
        <f>SUM(C23:C25)</f>
        <v>0</v>
      </c>
      <c r="D22" s="25">
        <f>SUM(D23:D25)</f>
        <v>0</v>
      </c>
      <c r="E22" s="26">
        <f>E23+E24+E25</f>
        <v>70400</v>
      </c>
      <c r="F22" s="26">
        <f>F23+F24+F25</f>
        <v>54983</v>
      </c>
      <c r="G22" s="27">
        <f>F22-E22</f>
        <v>-15417</v>
      </c>
      <c r="H22" s="28">
        <f>F22/E22</f>
        <v>0.78100852272727272</v>
      </c>
    </row>
    <row r="23" spans="1:8" ht="28.5" x14ac:dyDescent="0.25">
      <c r="A23" s="29" t="s">
        <v>32</v>
      </c>
      <c r="B23" s="24">
        <v>1100</v>
      </c>
      <c r="C23" s="25"/>
      <c r="D23" s="25"/>
      <c r="E23" s="55">
        <v>68800</v>
      </c>
      <c r="F23" s="55">
        <f>118207-64497</f>
        <v>53710</v>
      </c>
      <c r="G23" s="22">
        <f t="shared" ref="G23:G74" si="0">F23-E23</f>
        <v>-15090</v>
      </c>
      <c r="H23" s="23">
        <f t="shared" ref="H23:H74" si="1">F23/E23</f>
        <v>0.78066860465116283</v>
      </c>
    </row>
    <row r="24" spans="1:8" x14ac:dyDescent="0.25">
      <c r="A24" s="29" t="s">
        <v>33</v>
      </c>
      <c r="B24" s="24">
        <v>1200</v>
      </c>
      <c r="C24" s="25"/>
      <c r="D24" s="25"/>
      <c r="E24" s="55">
        <v>1500</v>
      </c>
      <c r="F24" s="55">
        <f>2070-924</f>
        <v>1146</v>
      </c>
      <c r="G24" s="22">
        <f t="shared" si="0"/>
        <v>-354</v>
      </c>
      <c r="H24" s="23">
        <f t="shared" si="1"/>
        <v>0.76400000000000001</v>
      </c>
    </row>
    <row r="25" spans="1:8" x14ac:dyDescent="0.25">
      <c r="A25" s="30" t="s">
        <v>34</v>
      </c>
      <c r="B25" s="24">
        <v>1300</v>
      </c>
      <c r="C25" s="31"/>
      <c r="D25" s="32"/>
      <c r="E25" s="55">
        <v>100</v>
      </c>
      <c r="F25" s="55">
        <f>218-91</f>
        <v>127</v>
      </c>
      <c r="G25" s="22">
        <f t="shared" si="0"/>
        <v>27</v>
      </c>
      <c r="H25" s="23">
        <f t="shared" si="1"/>
        <v>1.27</v>
      </c>
    </row>
    <row r="26" spans="1:8" x14ac:dyDescent="0.25">
      <c r="A26" s="21" t="s">
        <v>35</v>
      </c>
      <c r="B26" s="24">
        <v>2000</v>
      </c>
      <c r="C26" s="32" t="e">
        <f>C27+C28+C29+C30+C31+C34+C35</f>
        <v>#REF!</v>
      </c>
      <c r="D26" s="32" t="e">
        <f>D27+D28+D29+D30+D31+D34+D35</f>
        <v>#REF!</v>
      </c>
      <c r="E26" s="26">
        <f>E27+E28+E29+E30+E31+E35</f>
        <v>16770</v>
      </c>
      <c r="F26" s="26">
        <f>F27+F28+F29+F30+F31+F35</f>
        <v>18744</v>
      </c>
      <c r="G26" s="27">
        <f t="shared" si="0"/>
        <v>1974</v>
      </c>
      <c r="H26" s="28">
        <f t="shared" si="1"/>
        <v>1.1177101967799643</v>
      </c>
    </row>
    <row r="27" spans="1:8" x14ac:dyDescent="0.25">
      <c r="A27" s="30" t="s">
        <v>36</v>
      </c>
      <c r="B27" s="24">
        <v>2100</v>
      </c>
      <c r="C27" s="31"/>
      <c r="D27" s="32"/>
      <c r="E27" s="55">
        <v>70</v>
      </c>
      <c r="F27" s="55">
        <f>26-8</f>
        <v>18</v>
      </c>
      <c r="G27" s="22">
        <f t="shared" si="0"/>
        <v>-52</v>
      </c>
      <c r="H27" s="23">
        <f t="shared" si="1"/>
        <v>0.25714285714285712</v>
      </c>
    </row>
    <row r="28" spans="1:8" x14ac:dyDescent="0.25">
      <c r="A28" s="30" t="s">
        <v>37</v>
      </c>
      <c r="B28" s="24">
        <v>2200</v>
      </c>
      <c r="C28" s="31"/>
      <c r="D28" s="32"/>
      <c r="E28" s="55">
        <v>200</v>
      </c>
      <c r="F28" s="55">
        <f>419-190</f>
        <v>229</v>
      </c>
      <c r="G28" s="22">
        <f t="shared" si="0"/>
        <v>29</v>
      </c>
      <c r="H28" s="23">
        <f t="shared" si="1"/>
        <v>1.145</v>
      </c>
    </row>
    <row r="29" spans="1:8" x14ac:dyDescent="0.25">
      <c r="A29" s="30" t="s">
        <v>38</v>
      </c>
      <c r="B29" s="24">
        <v>2300</v>
      </c>
      <c r="C29" s="31"/>
      <c r="D29" s="32"/>
      <c r="E29" s="55"/>
      <c r="F29" s="55"/>
      <c r="G29" s="22"/>
      <c r="H29" s="23"/>
    </row>
    <row r="30" spans="1:8" x14ac:dyDescent="0.25">
      <c r="A30" s="30" t="s">
        <v>39</v>
      </c>
      <c r="B30" s="24">
        <v>2400</v>
      </c>
      <c r="C30" s="31"/>
      <c r="D30" s="32"/>
      <c r="E30" s="55"/>
      <c r="F30" s="55"/>
      <c r="G30" s="22"/>
      <c r="H30" s="23"/>
    </row>
    <row r="31" spans="1:8" x14ac:dyDescent="0.25">
      <c r="A31" s="30" t="s">
        <v>40</v>
      </c>
      <c r="B31" s="24">
        <v>2500</v>
      </c>
      <c r="C31" s="31" t="e">
        <f>C32+C33+C34</f>
        <v>#REF!</v>
      </c>
      <c r="D31" s="31" t="e">
        <f>D32+D33+D34</f>
        <v>#REF!</v>
      </c>
      <c r="E31" s="55">
        <f>E32+E33+E34</f>
        <v>16100</v>
      </c>
      <c r="F31" s="55">
        <f>F32+F33+F34</f>
        <v>18063</v>
      </c>
      <c r="G31" s="22">
        <f t="shared" si="0"/>
        <v>1963</v>
      </c>
      <c r="H31" s="23">
        <f t="shared" si="1"/>
        <v>1.1219254658385094</v>
      </c>
    </row>
    <row r="32" spans="1:8" x14ac:dyDescent="0.25">
      <c r="A32" s="48" t="s">
        <v>98</v>
      </c>
      <c r="B32" s="24">
        <v>2510</v>
      </c>
      <c r="C32" s="31" t="e">
        <f>SUM(#REF!)</f>
        <v>#REF!</v>
      </c>
      <c r="D32" s="31" t="e">
        <f>SUM(#REF!)</f>
        <v>#REF!</v>
      </c>
      <c r="E32" s="55">
        <v>8600</v>
      </c>
      <c r="F32" s="55">
        <f>9158-5618+318</f>
        <v>3858</v>
      </c>
      <c r="G32" s="22">
        <f t="shared" si="0"/>
        <v>-4742</v>
      </c>
      <c r="H32" s="23">
        <f t="shared" si="1"/>
        <v>0.44860465116279069</v>
      </c>
    </row>
    <row r="33" spans="1:8" x14ac:dyDescent="0.25">
      <c r="A33" s="48" t="s">
        <v>41</v>
      </c>
      <c r="B33" s="24">
        <v>2520</v>
      </c>
      <c r="C33" s="31"/>
      <c r="D33" s="32"/>
      <c r="E33" s="55">
        <v>3500</v>
      </c>
      <c r="F33" s="57">
        <f>7575-3021</f>
        <v>4554</v>
      </c>
      <c r="G33" s="22">
        <f t="shared" si="0"/>
        <v>1054</v>
      </c>
      <c r="H33" s="23">
        <f t="shared" si="1"/>
        <v>1.3011428571428572</v>
      </c>
    </row>
    <row r="34" spans="1:8" ht="28.5" x14ac:dyDescent="0.25">
      <c r="A34" s="48" t="s">
        <v>42</v>
      </c>
      <c r="B34" s="24">
        <v>2530</v>
      </c>
      <c r="C34" s="31"/>
      <c r="D34" s="32"/>
      <c r="E34" s="55">
        <v>4000</v>
      </c>
      <c r="F34" s="55">
        <f>17542-7891</f>
        <v>9651</v>
      </c>
      <c r="G34" s="22">
        <f t="shared" si="0"/>
        <v>5651</v>
      </c>
      <c r="H34" s="23">
        <f t="shared" si="1"/>
        <v>2.41275</v>
      </c>
    </row>
    <row r="35" spans="1:8" x14ac:dyDescent="0.25">
      <c r="A35" s="30" t="s">
        <v>43</v>
      </c>
      <c r="B35" s="24">
        <v>2600</v>
      </c>
      <c r="C35" s="31"/>
      <c r="D35" s="32"/>
      <c r="E35" s="55">
        <v>400</v>
      </c>
      <c r="F35" s="55">
        <f>753-319</f>
        <v>434</v>
      </c>
      <c r="G35" s="22">
        <f t="shared" si="0"/>
        <v>34</v>
      </c>
      <c r="H35" s="23">
        <f t="shared" si="1"/>
        <v>1.085</v>
      </c>
    </row>
    <row r="36" spans="1:8" x14ac:dyDescent="0.25">
      <c r="A36" s="30" t="s">
        <v>44</v>
      </c>
      <c r="B36" s="24">
        <v>3000</v>
      </c>
      <c r="C36" s="33"/>
      <c r="D36" s="25"/>
      <c r="E36" s="55"/>
      <c r="F36" s="55"/>
      <c r="G36" s="22"/>
      <c r="H36" s="23"/>
    </row>
    <row r="37" spans="1:8" x14ac:dyDescent="0.25">
      <c r="A37" s="30" t="s">
        <v>45</v>
      </c>
      <c r="B37" s="24">
        <v>4000</v>
      </c>
      <c r="C37" s="33"/>
      <c r="D37" s="25"/>
      <c r="E37" s="55"/>
      <c r="F37" s="55"/>
      <c r="G37" s="22"/>
      <c r="H37" s="23"/>
    </row>
    <row r="38" spans="1:8" x14ac:dyDescent="0.25">
      <c r="A38" s="30" t="s">
        <v>46</v>
      </c>
      <c r="B38" s="24">
        <v>5000</v>
      </c>
      <c r="C38" s="25" t="e">
        <f>C22+C26+C36+C37</f>
        <v>#REF!</v>
      </c>
      <c r="D38" s="25" t="e">
        <f>D22+D26+D36+D37</f>
        <v>#REF!</v>
      </c>
      <c r="E38" s="26">
        <f>E22+E26+E36+E37</f>
        <v>87170</v>
      </c>
      <c r="F38" s="26">
        <f>F22+F26+F36+F37</f>
        <v>73727</v>
      </c>
      <c r="G38" s="27">
        <f t="shared" si="0"/>
        <v>-13443</v>
      </c>
      <c r="H38" s="28">
        <f t="shared" si="1"/>
        <v>0.84578410003441551</v>
      </c>
    </row>
    <row r="39" spans="1:8" x14ac:dyDescent="0.25">
      <c r="A39" s="30" t="s">
        <v>47</v>
      </c>
      <c r="B39" s="33"/>
      <c r="C39" s="25"/>
      <c r="D39" s="25"/>
      <c r="E39" s="26"/>
      <c r="F39" s="26"/>
      <c r="G39" s="27"/>
      <c r="H39" s="34"/>
    </row>
    <row r="40" spans="1:8" ht="28.5" x14ac:dyDescent="0.25">
      <c r="A40" s="30" t="s">
        <v>48</v>
      </c>
      <c r="B40" s="35">
        <v>6100</v>
      </c>
      <c r="C40" s="25"/>
      <c r="D40" s="25"/>
      <c r="E40" s="55">
        <v>73570</v>
      </c>
      <c r="F40" s="55">
        <f>145434-70850</f>
        <v>74584</v>
      </c>
      <c r="G40" s="22">
        <f t="shared" si="0"/>
        <v>1014</v>
      </c>
      <c r="H40" s="23">
        <f t="shared" si="1"/>
        <v>1.0137827918988718</v>
      </c>
    </row>
    <row r="41" spans="1:8" x14ac:dyDescent="0.25">
      <c r="A41" s="30" t="s">
        <v>8</v>
      </c>
      <c r="B41" s="35">
        <v>6200</v>
      </c>
      <c r="C41" s="25"/>
      <c r="D41" s="25"/>
      <c r="E41" s="55">
        <v>7000</v>
      </c>
      <c r="F41" s="55">
        <f>14434-6935</f>
        <v>7499</v>
      </c>
      <c r="G41" s="22">
        <f t="shared" si="0"/>
        <v>499</v>
      </c>
      <c r="H41" s="23">
        <f t="shared" si="1"/>
        <v>1.0712857142857144</v>
      </c>
    </row>
    <row r="42" spans="1:8" x14ac:dyDescent="0.25">
      <c r="A42" s="30" t="s">
        <v>49</v>
      </c>
      <c r="B42" s="24">
        <v>6300</v>
      </c>
      <c r="C42" s="25"/>
      <c r="D42" s="25"/>
      <c r="E42" s="55"/>
      <c r="F42" s="55"/>
      <c r="G42" s="22"/>
      <c r="H42" s="23"/>
    </row>
    <row r="43" spans="1:8" x14ac:dyDescent="0.25">
      <c r="A43" s="30" t="s">
        <v>9</v>
      </c>
      <c r="B43" s="24">
        <v>6400</v>
      </c>
      <c r="C43" s="25"/>
      <c r="D43" s="25"/>
      <c r="E43" s="55">
        <v>6600</v>
      </c>
      <c r="F43" s="55">
        <f>2194-1029</f>
        <v>1165</v>
      </c>
      <c r="G43" s="22">
        <f t="shared" si="0"/>
        <v>-5435</v>
      </c>
      <c r="H43" s="23">
        <f t="shared" si="1"/>
        <v>0.17651515151515151</v>
      </c>
    </row>
    <row r="44" spans="1:8" x14ac:dyDescent="0.25">
      <c r="A44" s="30" t="s">
        <v>50</v>
      </c>
      <c r="B44" s="24">
        <v>6000</v>
      </c>
      <c r="C44" s="25">
        <f>SUM(C40:C43)</f>
        <v>0</v>
      </c>
      <c r="D44" s="25">
        <f>SUM(D40:D43)</f>
        <v>0</v>
      </c>
      <c r="E44" s="26">
        <f>E40+E41+E42+E43</f>
        <v>87170</v>
      </c>
      <c r="F44" s="26">
        <f>F40+F41+F42+F43</f>
        <v>83248</v>
      </c>
      <c r="G44" s="27">
        <f t="shared" si="0"/>
        <v>-3922</v>
      </c>
      <c r="H44" s="28">
        <f t="shared" si="1"/>
        <v>0.9550074566938167</v>
      </c>
    </row>
    <row r="45" spans="1:8" x14ac:dyDescent="0.25">
      <c r="A45" s="30" t="s">
        <v>51</v>
      </c>
      <c r="B45" s="36"/>
      <c r="C45" s="25"/>
      <c r="D45" s="25"/>
      <c r="E45" s="55"/>
      <c r="F45" s="55"/>
      <c r="G45" s="22"/>
      <c r="H45" s="23"/>
    </row>
    <row r="46" spans="1:8" x14ac:dyDescent="0.25">
      <c r="A46" s="37" t="s">
        <v>52</v>
      </c>
      <c r="B46" s="24" t="s">
        <v>53</v>
      </c>
      <c r="C46" s="25"/>
      <c r="D46" s="25"/>
      <c r="E46" s="55">
        <v>41000</v>
      </c>
      <c r="F46" s="55">
        <f>69422-33811</f>
        <v>35611</v>
      </c>
      <c r="G46" s="22">
        <f t="shared" si="0"/>
        <v>-5389</v>
      </c>
      <c r="H46" s="23">
        <f t="shared" si="1"/>
        <v>0.86856097560975609</v>
      </c>
    </row>
    <row r="47" spans="1:8" x14ac:dyDescent="0.25">
      <c r="A47" s="37" t="s">
        <v>54</v>
      </c>
      <c r="B47" s="24" t="s">
        <v>55</v>
      </c>
      <c r="C47" s="25"/>
      <c r="D47" s="25"/>
      <c r="E47" s="55">
        <v>9100</v>
      </c>
      <c r="F47" s="55">
        <f>14776-7201</f>
        <v>7575</v>
      </c>
      <c r="G47" s="22">
        <f t="shared" si="0"/>
        <v>-1525</v>
      </c>
      <c r="H47" s="23">
        <f t="shared" si="1"/>
        <v>0.83241758241758246</v>
      </c>
    </row>
    <row r="48" spans="1:8" x14ac:dyDescent="0.25">
      <c r="A48" s="37" t="s">
        <v>57</v>
      </c>
      <c r="B48" s="24" t="s">
        <v>56</v>
      </c>
      <c r="C48" s="25"/>
      <c r="D48" s="25"/>
      <c r="E48" s="55">
        <v>23000</v>
      </c>
      <c r="F48" s="55">
        <f>61310-17543-20899</f>
        <v>22868</v>
      </c>
      <c r="G48" s="22">
        <f t="shared" si="0"/>
        <v>-132</v>
      </c>
      <c r="H48" s="23">
        <f t="shared" si="1"/>
        <v>0.99426086956521742</v>
      </c>
    </row>
    <row r="49" spans="1:8" x14ac:dyDescent="0.25">
      <c r="A49" s="37" t="s">
        <v>59</v>
      </c>
      <c r="B49" s="24" t="s">
        <v>58</v>
      </c>
      <c r="C49" s="25"/>
      <c r="D49" s="25"/>
      <c r="E49" s="55">
        <v>650</v>
      </c>
      <c r="F49" s="55">
        <f>974-407</f>
        <v>567</v>
      </c>
      <c r="G49" s="22">
        <f t="shared" si="0"/>
        <v>-83</v>
      </c>
      <c r="H49" s="23">
        <f t="shared" si="1"/>
        <v>0.87230769230769234</v>
      </c>
    </row>
    <row r="50" spans="1:8" x14ac:dyDescent="0.25">
      <c r="A50" s="37" t="s">
        <v>91</v>
      </c>
      <c r="B50" s="24" t="s">
        <v>60</v>
      </c>
      <c r="C50" s="25"/>
      <c r="D50" s="25"/>
      <c r="E50" s="55">
        <v>4800</v>
      </c>
      <c r="F50" s="55">
        <f>7976-4628</f>
        <v>3348</v>
      </c>
      <c r="G50" s="22">
        <f t="shared" si="0"/>
        <v>-1452</v>
      </c>
      <c r="H50" s="23">
        <f t="shared" si="1"/>
        <v>0.69750000000000001</v>
      </c>
    </row>
    <row r="51" spans="1:8" ht="30" x14ac:dyDescent="0.25">
      <c r="A51" s="37" t="s">
        <v>66</v>
      </c>
      <c r="B51" s="24" t="s">
        <v>61</v>
      </c>
      <c r="C51" s="25"/>
      <c r="D51" s="25"/>
      <c r="E51" s="55">
        <v>250</v>
      </c>
      <c r="F51" s="55">
        <f>26-4</f>
        <v>22</v>
      </c>
      <c r="G51" s="22">
        <f t="shared" si="0"/>
        <v>-228</v>
      </c>
      <c r="H51" s="23">
        <f t="shared" si="1"/>
        <v>8.7999999999999995E-2</v>
      </c>
    </row>
    <row r="52" spans="1:8" x14ac:dyDescent="0.25">
      <c r="A52" s="37" t="s">
        <v>67</v>
      </c>
      <c r="B52" s="24" t="s">
        <v>62</v>
      </c>
      <c r="C52" s="25"/>
      <c r="D52" s="25"/>
      <c r="E52" s="55">
        <v>23</v>
      </c>
      <c r="F52" s="55">
        <f>40-23</f>
        <v>17</v>
      </c>
      <c r="G52" s="22">
        <f t="shared" si="0"/>
        <v>-6</v>
      </c>
      <c r="H52" s="23">
        <f t="shared" si="1"/>
        <v>0.73913043478260865</v>
      </c>
    </row>
    <row r="53" spans="1:8" x14ac:dyDescent="0.25">
      <c r="A53" s="37" t="s">
        <v>68</v>
      </c>
      <c r="B53" s="24" t="s">
        <v>63</v>
      </c>
      <c r="C53" s="25"/>
      <c r="D53" s="25"/>
      <c r="E53" s="55"/>
      <c r="F53" s="55"/>
      <c r="G53" s="22"/>
      <c r="H53" s="23"/>
    </row>
    <row r="54" spans="1:8" x14ac:dyDescent="0.25">
      <c r="A54" s="37" t="s">
        <v>92</v>
      </c>
      <c r="B54" s="24" t="s">
        <v>64</v>
      </c>
      <c r="C54" s="25"/>
      <c r="D54" s="25"/>
      <c r="E54" s="55">
        <v>4147</v>
      </c>
      <c r="F54" s="55">
        <f>7538-3919</f>
        <v>3619</v>
      </c>
      <c r="G54" s="22">
        <f t="shared" si="0"/>
        <v>-528</v>
      </c>
      <c r="H54" s="23">
        <f t="shared" si="1"/>
        <v>0.87267904509283822</v>
      </c>
    </row>
    <row r="55" spans="1:8" ht="30" x14ac:dyDescent="0.25">
      <c r="A55" s="37" t="s">
        <v>69</v>
      </c>
      <c r="B55" s="24" t="s">
        <v>65</v>
      </c>
      <c r="C55" s="25"/>
      <c r="D55" s="25"/>
      <c r="E55" s="55">
        <v>4000</v>
      </c>
      <c r="F55" s="55">
        <f>17707-164-7922+8</f>
        <v>9629</v>
      </c>
      <c r="G55" s="22">
        <f t="shared" si="0"/>
        <v>5629</v>
      </c>
      <c r="H55" s="23">
        <f t="shared" si="1"/>
        <v>2.4072499999999999</v>
      </c>
    </row>
    <row r="56" spans="1:8" ht="15.75" x14ac:dyDescent="0.25">
      <c r="A56" s="38" t="s">
        <v>7</v>
      </c>
      <c r="B56" s="24">
        <v>5000</v>
      </c>
      <c r="C56" s="25" t="e">
        <f>C38</f>
        <v>#REF!</v>
      </c>
      <c r="D56" s="25" t="e">
        <f>D38</f>
        <v>#REF!</v>
      </c>
      <c r="E56" s="26">
        <f>E38</f>
        <v>87170</v>
      </c>
      <c r="F56" s="26">
        <f>F38</f>
        <v>73727</v>
      </c>
      <c r="G56" s="27">
        <f t="shared" si="0"/>
        <v>-13443</v>
      </c>
      <c r="H56" s="28">
        <f t="shared" si="1"/>
        <v>0.84578410003441551</v>
      </c>
    </row>
    <row r="57" spans="1:8" ht="15.75" x14ac:dyDescent="0.25">
      <c r="A57" s="38" t="s">
        <v>70</v>
      </c>
      <c r="B57" s="24">
        <v>6000</v>
      </c>
      <c r="C57" s="25">
        <f>SUM(C46:C55)</f>
        <v>0</v>
      </c>
      <c r="D57" s="25">
        <f>SUM(D46:D55)</f>
        <v>0</v>
      </c>
      <c r="E57" s="26">
        <f>E44</f>
        <v>87170</v>
      </c>
      <c r="F57" s="26">
        <f>SUM(F46:F55)</f>
        <v>83256</v>
      </c>
      <c r="G57" s="27">
        <f t="shared" si="0"/>
        <v>-3914</v>
      </c>
      <c r="H57" s="28">
        <f t="shared" si="1"/>
        <v>0.95509923138694508</v>
      </c>
    </row>
    <row r="58" spans="1:8" ht="31.5" x14ac:dyDescent="0.25">
      <c r="A58" s="38" t="s">
        <v>71</v>
      </c>
      <c r="B58" s="24">
        <v>7000</v>
      </c>
      <c r="C58" s="25" t="e">
        <f>C56-C57</f>
        <v>#REF!</v>
      </c>
      <c r="D58" s="25" t="e">
        <f>D56-D57</f>
        <v>#REF!</v>
      </c>
      <c r="E58" s="26">
        <f>E56-E57</f>
        <v>0</v>
      </c>
      <c r="F58" s="26">
        <f>F56-F57</f>
        <v>-9529</v>
      </c>
      <c r="G58" s="27">
        <f t="shared" si="0"/>
        <v>-9529</v>
      </c>
      <c r="H58" s="28" t="e">
        <f t="shared" si="1"/>
        <v>#DIV/0!</v>
      </c>
    </row>
    <row r="59" spans="1:8" ht="15.75" x14ac:dyDescent="0.25">
      <c r="A59" s="65" t="s">
        <v>96</v>
      </c>
      <c r="B59" s="66"/>
      <c r="C59" s="66"/>
      <c r="D59" s="66"/>
      <c r="E59" s="66"/>
      <c r="F59" s="67"/>
      <c r="G59" s="27"/>
      <c r="H59" s="28"/>
    </row>
    <row r="60" spans="1:8" ht="15.75" x14ac:dyDescent="0.25">
      <c r="A60" s="38" t="s">
        <v>93</v>
      </c>
      <c r="B60" s="24">
        <v>8000</v>
      </c>
      <c r="C60" s="25"/>
      <c r="D60" s="25"/>
      <c r="E60" s="26">
        <v>70</v>
      </c>
      <c r="F60" s="26">
        <f>233-134</f>
        <v>99</v>
      </c>
      <c r="G60" s="27">
        <f t="shared" si="0"/>
        <v>29</v>
      </c>
      <c r="H60" s="28">
        <f t="shared" si="1"/>
        <v>1.4142857142857144</v>
      </c>
    </row>
    <row r="61" spans="1:8" ht="15.75" x14ac:dyDescent="0.25">
      <c r="A61" s="38" t="s">
        <v>94</v>
      </c>
      <c r="B61" s="24">
        <v>9000</v>
      </c>
      <c r="C61" s="25"/>
      <c r="D61" s="25"/>
      <c r="E61" s="26">
        <v>70</v>
      </c>
      <c r="F61" s="26">
        <v>1</v>
      </c>
      <c r="G61" s="27">
        <f t="shared" si="0"/>
        <v>-69</v>
      </c>
      <c r="H61" s="28"/>
    </row>
    <row r="62" spans="1:8" ht="31.5" x14ac:dyDescent="0.25">
      <c r="A62" s="38" t="s">
        <v>97</v>
      </c>
      <c r="B62" s="24">
        <v>10000</v>
      </c>
      <c r="C62" s="25"/>
      <c r="D62" s="25"/>
      <c r="E62" s="26">
        <f>E60-E61</f>
        <v>0</v>
      </c>
      <c r="F62" s="26">
        <f>F60-F61</f>
        <v>98</v>
      </c>
      <c r="G62" s="27">
        <f t="shared" si="0"/>
        <v>98</v>
      </c>
      <c r="H62" s="28" t="e">
        <f>F62/E62</f>
        <v>#DIV/0!</v>
      </c>
    </row>
    <row r="63" spans="1:8" ht="15.75" x14ac:dyDescent="0.25">
      <c r="A63" s="68" t="s">
        <v>95</v>
      </c>
      <c r="B63" s="68"/>
      <c r="C63" s="68"/>
      <c r="D63" s="68"/>
      <c r="E63" s="68"/>
      <c r="F63" s="68"/>
      <c r="G63" s="27"/>
      <c r="H63" s="28"/>
    </row>
    <row r="64" spans="1:8" x14ac:dyDescent="0.25">
      <c r="A64" s="58" t="s">
        <v>72</v>
      </c>
      <c r="B64" s="24">
        <v>11000</v>
      </c>
      <c r="C64" s="35">
        <f>SUM(C66:C68)</f>
        <v>0</v>
      </c>
      <c r="D64" s="35">
        <f>SUM(D66:D68)</f>
        <v>0</v>
      </c>
      <c r="E64" s="26">
        <f>E66+E67+E68</f>
        <v>75</v>
      </c>
      <c r="F64" s="26">
        <f>F66+F67+F68</f>
        <v>2120</v>
      </c>
      <c r="G64" s="27">
        <f t="shared" si="0"/>
        <v>2045</v>
      </c>
      <c r="H64" s="28">
        <f t="shared" si="1"/>
        <v>28.266666666666666</v>
      </c>
    </row>
    <row r="65" spans="1:8" x14ac:dyDescent="0.25">
      <c r="A65" s="30" t="s">
        <v>73</v>
      </c>
      <c r="B65" s="33"/>
      <c r="C65" s="35"/>
      <c r="D65" s="35"/>
      <c r="E65" s="55"/>
      <c r="F65" s="55"/>
      <c r="G65" s="22"/>
      <c r="H65" s="23"/>
    </row>
    <row r="66" spans="1:8" ht="30" x14ac:dyDescent="0.25">
      <c r="A66" s="37" t="s">
        <v>74</v>
      </c>
      <c r="B66" s="35">
        <v>11100</v>
      </c>
      <c r="C66" s="35"/>
      <c r="D66" s="35"/>
      <c r="E66" s="55">
        <v>50</v>
      </c>
      <c r="F66" s="55">
        <f>4257-2160</f>
        <v>2097</v>
      </c>
      <c r="G66" s="22">
        <f t="shared" si="0"/>
        <v>2047</v>
      </c>
      <c r="H66" s="23">
        <f t="shared" si="1"/>
        <v>41.94</v>
      </c>
    </row>
    <row r="67" spans="1:8" x14ac:dyDescent="0.25">
      <c r="A67" s="37" t="s">
        <v>75</v>
      </c>
      <c r="B67" s="35">
        <v>11200</v>
      </c>
      <c r="C67" s="35"/>
      <c r="D67" s="35"/>
      <c r="E67" s="55">
        <v>20</v>
      </c>
      <c r="F67" s="55">
        <f>31-16</f>
        <v>15</v>
      </c>
      <c r="G67" s="22"/>
      <c r="H67" s="23"/>
    </row>
    <row r="68" spans="1:8" x14ac:dyDescent="0.25">
      <c r="A68" s="37" t="s">
        <v>76</v>
      </c>
      <c r="B68" s="35">
        <v>11300</v>
      </c>
      <c r="C68" s="35"/>
      <c r="D68" s="35"/>
      <c r="E68" s="55">
        <v>5</v>
      </c>
      <c r="F68" s="55">
        <v>8</v>
      </c>
      <c r="G68" s="22"/>
      <c r="H68" s="23"/>
    </row>
    <row r="69" spans="1:8" x14ac:dyDescent="0.25">
      <c r="A69" s="40" t="s">
        <v>77</v>
      </c>
      <c r="B69" s="35">
        <v>12000</v>
      </c>
      <c r="C69" s="35">
        <f>C71</f>
        <v>0</v>
      </c>
      <c r="D69" s="35">
        <f>D71</f>
        <v>0</v>
      </c>
      <c r="E69" s="55">
        <f>E71</f>
        <v>55</v>
      </c>
      <c r="F69" s="55">
        <f>F71</f>
        <v>0</v>
      </c>
      <c r="G69" s="22"/>
      <c r="H69" s="23"/>
    </row>
    <row r="70" spans="1:8" x14ac:dyDescent="0.25">
      <c r="A70" s="39" t="s">
        <v>73</v>
      </c>
      <c r="B70" s="35"/>
      <c r="C70" s="35"/>
      <c r="D70" s="35"/>
      <c r="E70" s="55"/>
      <c r="F70" s="55"/>
      <c r="G70" s="22"/>
      <c r="H70" s="23"/>
    </row>
    <row r="71" spans="1:8" x14ac:dyDescent="0.25">
      <c r="A71" s="37" t="s">
        <v>78</v>
      </c>
      <c r="B71" s="35">
        <v>12100</v>
      </c>
      <c r="C71" s="35"/>
      <c r="D71" s="35"/>
      <c r="E71" s="55">
        <v>55</v>
      </c>
      <c r="F71" s="55">
        <f>202-202</f>
        <v>0</v>
      </c>
      <c r="G71" s="22"/>
      <c r="H71" s="23"/>
    </row>
    <row r="72" spans="1:8" ht="15.75" x14ac:dyDescent="0.25">
      <c r="A72" s="38" t="s">
        <v>101</v>
      </c>
      <c r="B72" s="35">
        <v>11000</v>
      </c>
      <c r="C72" s="35">
        <f>C64</f>
        <v>0</v>
      </c>
      <c r="D72" s="35">
        <f>D64</f>
        <v>0</v>
      </c>
      <c r="E72" s="26">
        <f>E64</f>
        <v>75</v>
      </c>
      <c r="F72" s="26">
        <f>F64</f>
        <v>2120</v>
      </c>
      <c r="G72" s="27">
        <f t="shared" si="0"/>
        <v>2045</v>
      </c>
      <c r="H72" s="28">
        <f t="shared" si="1"/>
        <v>28.266666666666666</v>
      </c>
    </row>
    <row r="73" spans="1:8" ht="15.75" x14ac:dyDescent="0.25">
      <c r="A73" s="38" t="s">
        <v>102</v>
      </c>
      <c r="B73" s="35">
        <v>12000</v>
      </c>
      <c r="C73" s="35">
        <f>C69</f>
        <v>0</v>
      </c>
      <c r="D73" s="35">
        <f>D69</f>
        <v>0</v>
      </c>
      <c r="E73" s="26">
        <f>E69</f>
        <v>55</v>
      </c>
      <c r="F73" s="26">
        <f>F69</f>
        <v>0</v>
      </c>
      <c r="G73" s="27">
        <f t="shared" si="0"/>
        <v>-55</v>
      </c>
      <c r="H73" s="28">
        <f t="shared" si="1"/>
        <v>0</v>
      </c>
    </row>
    <row r="74" spans="1:8" s="59" customFormat="1" ht="31.5" x14ac:dyDescent="0.25">
      <c r="A74" s="38" t="s">
        <v>79</v>
      </c>
      <c r="B74" s="35">
        <v>13000</v>
      </c>
      <c r="C74" s="35">
        <f>C72-C73</f>
        <v>0</v>
      </c>
      <c r="D74" s="35">
        <f>D72-D73</f>
        <v>0</v>
      </c>
      <c r="E74" s="26">
        <f>E72-E73</f>
        <v>20</v>
      </c>
      <c r="F74" s="26">
        <f>F72-F73</f>
        <v>2120</v>
      </c>
      <c r="G74" s="27">
        <f t="shared" si="0"/>
        <v>2100</v>
      </c>
      <c r="H74" s="28">
        <f t="shared" si="1"/>
        <v>106</v>
      </c>
    </row>
    <row r="75" spans="1:8" ht="15.75" x14ac:dyDescent="0.25">
      <c r="A75" s="38"/>
      <c r="B75" s="35"/>
      <c r="C75" s="35"/>
      <c r="D75" s="35"/>
      <c r="E75" s="55"/>
      <c r="F75" s="55"/>
      <c r="G75" s="22"/>
      <c r="H75" s="23"/>
    </row>
    <row r="76" spans="1:8" x14ac:dyDescent="0.25">
      <c r="A76" s="40" t="s">
        <v>80</v>
      </c>
      <c r="B76" s="35"/>
      <c r="C76" s="35"/>
      <c r="D76" s="35"/>
      <c r="E76" s="55"/>
      <c r="F76" s="55"/>
      <c r="G76" s="22"/>
      <c r="H76" s="23"/>
    </row>
    <row r="77" spans="1:8" ht="15.75" x14ac:dyDescent="0.25">
      <c r="A77" s="41" t="s">
        <v>81</v>
      </c>
      <c r="B77" s="24"/>
      <c r="C77" s="25"/>
      <c r="D77" s="25"/>
      <c r="E77" s="55">
        <f>E78+E79+E80+E81</f>
        <v>3850</v>
      </c>
      <c r="F77" s="55">
        <f>F78+F79+F80+F81+F82</f>
        <v>5813</v>
      </c>
      <c r="G77" s="22">
        <f t="shared" ref="G77:G82" si="2">F77-E77</f>
        <v>1963</v>
      </c>
      <c r="H77" s="23">
        <f t="shared" ref="H77:H82" si="3">F77/E77</f>
        <v>1.5098701298701298</v>
      </c>
    </row>
    <row r="78" spans="1:8" ht="15.75" x14ac:dyDescent="0.25">
      <c r="A78" s="42" t="s">
        <v>83</v>
      </c>
      <c r="B78" s="24" t="s">
        <v>82</v>
      </c>
      <c r="C78" s="25"/>
      <c r="D78" s="25"/>
      <c r="E78" s="55">
        <v>2500</v>
      </c>
      <c r="F78" s="55">
        <f>31740-26313</f>
        <v>5427</v>
      </c>
      <c r="G78" s="22"/>
      <c r="H78" s="23"/>
    </row>
    <row r="79" spans="1:8" ht="15.75" x14ac:dyDescent="0.25">
      <c r="A79" s="42" t="s">
        <v>84</v>
      </c>
      <c r="B79" s="24" t="s">
        <v>82</v>
      </c>
      <c r="C79" s="25"/>
      <c r="D79" s="25"/>
      <c r="E79" s="55">
        <v>150</v>
      </c>
      <c r="F79" s="55">
        <f>221-92</f>
        <v>129</v>
      </c>
      <c r="G79" s="22">
        <f t="shared" si="2"/>
        <v>-21</v>
      </c>
      <c r="H79" s="23">
        <f t="shared" si="3"/>
        <v>0.86</v>
      </c>
    </row>
    <row r="80" spans="1:8" ht="15.75" x14ac:dyDescent="0.25">
      <c r="A80" s="42" t="s">
        <v>85</v>
      </c>
      <c r="B80" s="24" t="s">
        <v>82</v>
      </c>
      <c r="C80" s="25"/>
      <c r="D80" s="25"/>
      <c r="E80" s="55">
        <v>200</v>
      </c>
      <c r="F80" s="55">
        <v>2</v>
      </c>
      <c r="G80" s="22">
        <f t="shared" si="2"/>
        <v>-198</v>
      </c>
      <c r="H80" s="23">
        <f t="shared" si="3"/>
        <v>0.01</v>
      </c>
    </row>
    <row r="81" spans="1:8" ht="15.75" x14ac:dyDescent="0.25">
      <c r="A81" s="42" t="s">
        <v>86</v>
      </c>
      <c r="B81" s="24" t="s">
        <v>82</v>
      </c>
      <c r="C81" s="25"/>
      <c r="D81" s="25"/>
      <c r="E81" s="55">
        <v>1000</v>
      </c>
      <c r="F81" s="55">
        <f>326-105</f>
        <v>221</v>
      </c>
      <c r="G81" s="22">
        <f t="shared" si="2"/>
        <v>-779</v>
      </c>
      <c r="H81" s="23">
        <f t="shared" si="3"/>
        <v>0.221</v>
      </c>
    </row>
    <row r="82" spans="1:8" ht="15.75" x14ac:dyDescent="0.25">
      <c r="A82" s="42" t="s">
        <v>103</v>
      </c>
      <c r="B82" s="24" t="s">
        <v>82</v>
      </c>
      <c r="C82" s="25"/>
      <c r="D82" s="25"/>
      <c r="E82" s="55">
        <v>0</v>
      </c>
      <c r="F82" s="55">
        <v>34</v>
      </c>
      <c r="G82" s="22">
        <f t="shared" si="2"/>
        <v>34</v>
      </c>
      <c r="H82" s="23" t="e">
        <f t="shared" si="3"/>
        <v>#DIV/0!</v>
      </c>
    </row>
    <row r="83" spans="1:8" ht="15.75" x14ac:dyDescent="0.25">
      <c r="A83" s="41" t="s">
        <v>87</v>
      </c>
      <c r="B83" s="24" t="s">
        <v>82</v>
      </c>
      <c r="C83" s="25"/>
      <c r="D83" s="25"/>
      <c r="E83" s="55"/>
      <c r="F83" s="55"/>
      <c r="G83" s="22"/>
      <c r="H83" s="23"/>
    </row>
    <row r="84" spans="1:8" ht="15.75" x14ac:dyDescent="0.25">
      <c r="A84" s="41" t="s">
        <v>88</v>
      </c>
      <c r="B84" s="24" t="s">
        <v>82</v>
      </c>
      <c r="C84" s="25"/>
      <c r="D84" s="25"/>
      <c r="E84" s="55"/>
      <c r="F84" s="55"/>
      <c r="G84" s="22"/>
      <c r="H84" s="23"/>
    </row>
    <row r="85" spans="1:8" ht="15.75" x14ac:dyDescent="0.25">
      <c r="A85" s="41" t="s">
        <v>89</v>
      </c>
      <c r="B85" s="24" t="s">
        <v>82</v>
      </c>
      <c r="C85" s="25"/>
      <c r="D85" s="25"/>
      <c r="E85" s="55"/>
      <c r="F85" s="55"/>
      <c r="G85" s="22"/>
      <c r="H85" s="23"/>
    </row>
    <row r="88" spans="1:8" x14ac:dyDescent="0.25">
      <c r="A88" s="43" t="s">
        <v>90</v>
      </c>
      <c r="B88" s="44"/>
      <c r="C88" s="44"/>
      <c r="D88" s="44"/>
      <c r="E88" s="54"/>
      <c r="F88" s="60" t="s">
        <v>100</v>
      </c>
      <c r="G88" s="60"/>
    </row>
    <row r="89" spans="1:8" x14ac:dyDescent="0.25">
      <c r="A89" s="45"/>
    </row>
    <row r="90" spans="1:8" x14ac:dyDescent="0.25">
      <c r="A90" s="47"/>
      <c r="B90" s="47"/>
      <c r="C90" s="47"/>
    </row>
    <row r="91" spans="1:8" x14ac:dyDescent="0.25">
      <c r="A91" s="43"/>
      <c r="B91" s="44"/>
      <c r="C91" s="44"/>
      <c r="D91" s="44"/>
      <c r="E91" s="54"/>
      <c r="F91" s="60"/>
      <c r="G91" s="60"/>
    </row>
    <row r="92" spans="1:8" x14ac:dyDescent="0.25">
      <c r="A92" s="47"/>
      <c r="B92" s="47"/>
      <c r="C92" s="47"/>
    </row>
    <row r="93" spans="1:8" x14ac:dyDescent="0.25">
      <c r="A93" s="47"/>
      <c r="B93" s="47"/>
      <c r="C93" s="47"/>
    </row>
    <row r="94" spans="1:8" x14ac:dyDescent="0.25">
      <c r="A94" s="45"/>
    </row>
    <row r="95" spans="1:8" x14ac:dyDescent="0.25">
      <c r="A95" s="45"/>
    </row>
    <row r="96" spans="1:8" x14ac:dyDescent="0.25">
      <c r="A96" s="45"/>
    </row>
    <row r="97" spans="1:3" x14ac:dyDescent="0.25">
      <c r="A97" s="47"/>
      <c r="B97" s="47"/>
      <c r="C97" s="47"/>
    </row>
  </sheetData>
  <mergeCells count="26">
    <mergeCell ref="F88:G88"/>
    <mergeCell ref="F91:G91"/>
    <mergeCell ref="G17:G18"/>
    <mergeCell ref="H17:H18"/>
    <mergeCell ref="A20:H20"/>
    <mergeCell ref="E21:F21"/>
    <mergeCell ref="A59:F59"/>
    <mergeCell ref="A63:F63"/>
    <mergeCell ref="A17:A18"/>
    <mergeCell ref="B17:B18"/>
    <mergeCell ref="C17:C18"/>
    <mergeCell ref="D17:D18"/>
    <mergeCell ref="E17:E18"/>
    <mergeCell ref="F17:F18"/>
    <mergeCell ref="A16:H16"/>
    <mergeCell ref="E1:H1"/>
    <mergeCell ref="E2:H2"/>
    <mergeCell ref="E3:H3"/>
    <mergeCell ref="E4:H4"/>
    <mergeCell ref="A6:E6"/>
    <mergeCell ref="G6:H6"/>
    <mergeCell ref="G7:H7"/>
    <mergeCell ref="G8:H8"/>
    <mergeCell ref="G9:H9"/>
    <mergeCell ref="A14:H14"/>
    <mergeCell ref="A15:H15"/>
  </mergeCells>
  <pageMargins left="0.7" right="0.7" top="0.75" bottom="0.75" header="0.3" footer="0.3"/>
  <pageSetup paperSize="9" scale="65" orientation="portrait" verticalDpi="0" r:id="rId1"/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Звіт 1 кв.2021</vt:lpstr>
      <vt:lpstr>Звіт 2 кв.2021 </vt:lpstr>
      <vt:lpstr>'Звіт 2 кв.2021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work-39-2</dc:creator>
  <cp:lastModifiedBy>User</cp:lastModifiedBy>
  <cp:lastPrinted>2021-07-23T11:18:12Z</cp:lastPrinted>
  <dcterms:created xsi:type="dcterms:W3CDTF">2020-05-04T09:48:32Z</dcterms:created>
  <dcterms:modified xsi:type="dcterms:W3CDTF">2021-07-26T06:31:50Z</dcterms:modified>
</cp:coreProperties>
</file>